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ul\Documents\000work\CA centers\"/>
    </mc:Choice>
  </mc:AlternateContent>
  <bookViews>
    <workbookView xWindow="360" yWindow="396" windowWidth="16992" windowHeight="7200"/>
  </bookViews>
  <sheets>
    <sheet name="route selection" sheetId="4" r:id="rId1"/>
    <sheet name="data" sheetId="5" r:id="rId2"/>
  </sheets>
  <calcPr calcId="152511" iterate="1" iterateCount="25"/>
</workbook>
</file>

<file path=xl/calcChain.xml><?xml version="1.0" encoding="utf-8"?>
<calcChain xmlns="http://schemas.openxmlformats.org/spreadsheetml/2006/main">
  <c r="H26" i="4" l="1"/>
  <c r="C5" i="5"/>
  <c r="W9" i="4" l="1"/>
  <c r="W8" i="4"/>
  <c r="W7" i="4"/>
  <c r="W6" i="4"/>
  <c r="W5" i="4"/>
  <c r="I20" i="5"/>
  <c r="I19" i="4"/>
  <c r="J19" i="4" l="1"/>
  <c r="H28" i="4"/>
  <c r="H34" i="4" s="1"/>
  <c r="H40" i="4" s="1"/>
  <c r="G28" i="4"/>
  <c r="G34" i="4" s="1"/>
  <c r="G40" i="4" s="1"/>
  <c r="H27" i="4"/>
  <c r="H33" i="4" s="1"/>
  <c r="H39" i="4" s="1"/>
  <c r="G27" i="4"/>
  <c r="F28" i="4" s="1"/>
  <c r="H32" i="4"/>
  <c r="H38" i="4" s="1"/>
  <c r="G26" i="4"/>
  <c r="F27" i="4" s="1"/>
  <c r="H25" i="4"/>
  <c r="H31" i="4" s="1"/>
  <c r="H37" i="4" s="1"/>
  <c r="G25" i="4"/>
  <c r="F26" i="4" s="1"/>
  <c r="F25" i="4"/>
  <c r="F31" i="4" s="1"/>
  <c r="F37" i="4" s="1"/>
  <c r="F22" i="4"/>
  <c r="F21" i="4"/>
  <c r="F20" i="4"/>
  <c r="I22" i="4"/>
  <c r="I26" i="4"/>
  <c r="I28" i="4"/>
  <c r="I20" i="4"/>
  <c r="I25" i="4"/>
  <c r="I21" i="4"/>
  <c r="I27" i="4"/>
  <c r="J20" i="4" l="1"/>
  <c r="J21" i="4"/>
  <c r="J22" i="4"/>
  <c r="G33" i="4"/>
  <c r="F34" i="4" s="1"/>
  <c r="G31" i="4"/>
  <c r="G37" i="4" s="1"/>
  <c r="G32" i="4"/>
  <c r="F33" i="4" s="1"/>
  <c r="G39" i="4"/>
  <c r="F40" i="4" s="1"/>
  <c r="G38" i="4"/>
  <c r="F39" i="4" s="1"/>
  <c r="J26" i="4"/>
  <c r="R20" i="4" s="1"/>
  <c r="J28" i="4"/>
  <c r="R22" i="4" s="1"/>
  <c r="J25" i="4"/>
  <c r="J27" i="4"/>
  <c r="I34" i="4"/>
  <c r="I40" i="4"/>
  <c r="I39" i="4"/>
  <c r="I37" i="4"/>
  <c r="I31" i="4"/>
  <c r="I33" i="4"/>
  <c r="J33" i="4" l="1"/>
  <c r="Q21" i="4" s="1"/>
  <c r="J31" i="4"/>
  <c r="Q19" i="4" s="1"/>
  <c r="J34" i="4"/>
  <c r="Q22" i="4" s="1"/>
  <c r="F32" i="4"/>
  <c r="J39" i="4"/>
  <c r="P21" i="4" s="1"/>
  <c r="J40" i="4"/>
  <c r="P22" i="4" s="1"/>
  <c r="J37" i="4"/>
  <c r="P19" i="4" s="1"/>
  <c r="F38" i="4"/>
  <c r="S22" i="4"/>
  <c r="S21" i="4"/>
  <c r="S20" i="4"/>
  <c r="I23" i="4"/>
  <c r="R21" i="4"/>
  <c r="I29" i="4"/>
  <c r="R19" i="4"/>
  <c r="I38" i="4"/>
  <c r="I32" i="4"/>
  <c r="J32" i="4" l="1"/>
  <c r="Q20" i="4" s="1"/>
  <c r="I35" i="4"/>
  <c r="J38" i="4"/>
  <c r="P20" i="4" s="1"/>
  <c r="I41" i="4"/>
  <c r="J23" i="4"/>
  <c r="S19" i="4"/>
  <c r="J29" i="4"/>
  <c r="J35" i="4" l="1"/>
  <c r="J41" i="4"/>
</calcChain>
</file>

<file path=xl/sharedStrings.xml><?xml version="1.0" encoding="utf-8"?>
<sst xmlns="http://schemas.openxmlformats.org/spreadsheetml/2006/main" count="498" uniqueCount="64">
  <si>
    <t>Shipment weight:</t>
  </si>
  <si>
    <t>pounds</t>
  </si>
  <si>
    <t>GHG Impact</t>
  </si>
  <si>
    <t>Stage</t>
  </si>
  <si>
    <t>Start</t>
  </si>
  <si>
    <t>End</t>
  </si>
  <si>
    <t>Miles</t>
  </si>
  <si>
    <t>Mode</t>
  </si>
  <si>
    <t>kg CO2e</t>
  </si>
  <si>
    <t>Coefficients</t>
  </si>
  <si>
    <t>road</t>
  </si>
  <si>
    <t>rail</t>
  </si>
  <si>
    <t>air</t>
  </si>
  <si>
    <t>yes</t>
  </si>
  <si>
    <t>Copy previous?</t>
  </si>
  <si>
    <t>no</t>
  </si>
  <si>
    <t>Los Angeles</t>
  </si>
  <si>
    <t>x</t>
  </si>
  <si>
    <t>TERC Intermodal Emissions Calculator</t>
  </si>
  <si>
    <t>To see the effect of changing the route by going through different intermediate transfer points, or by changing modes used between transfer points, enter alternative routes in the boxes below.</t>
  </si>
  <si>
    <t>Users can avoid recopying data by selecting "yes" in the white cell in the left column of each box.  Data from the previous box will be copied down.  Stages can be then be changed individually.</t>
  </si>
  <si>
    <t>Shanghai</t>
  </si>
  <si>
    <t>Rotterdam</t>
  </si>
  <si>
    <t>Savannah</t>
  </si>
  <si>
    <t>Route #</t>
  </si>
  <si>
    <t>For each alternative route added, an additional bar will appear in the chart.</t>
  </si>
  <si>
    <t>Chicago</t>
  </si>
  <si>
    <t>Memphis</t>
  </si>
  <si>
    <t>Kansas City</t>
  </si>
  <si>
    <t>New Orleans</t>
  </si>
  <si>
    <t>St. Louis</t>
  </si>
  <si>
    <t>g CO2-eq/ton-mile</t>
  </si>
  <si>
    <t>http://www.carbonfund.org/how-we-calculate</t>
  </si>
  <si>
    <t>Shipping Emissions Factors:</t>
  </si>
  <si>
    <t>Air cargo – 1.527 kg CO2 per Ton-Mile</t>
  </si>
  <si>
    <t>Truck - 0.297 kg CO2 per Ton-Mile</t>
  </si>
  <si>
    <t>Train - 0.0252 kg CO2 per Ton-Mile</t>
  </si>
  <si>
    <t>http://www.epa.gov/climateleadership/documents/resources/commute_travel_product.pdf</t>
  </si>
  <si>
    <t>reference:</t>
  </si>
  <si>
    <t>water (ocean)</t>
  </si>
  <si>
    <t>water (barge)</t>
  </si>
  <si>
    <t>Totals:</t>
  </si>
  <si>
    <t>Use this calculator to compare greenhouse gas emissions from shipping freight via alternative routes and transportation modes.</t>
  </si>
  <si>
    <t>Enter a shipment weight in pounds in the indicated cell.  (All data entry cells are white.)</t>
  </si>
  <si>
    <t>http://nationalwaterwaysfoundation.org/study/FinalReportTTI.pdf</t>
  </si>
  <si>
    <t>barge:</t>
  </si>
  <si>
    <t>Starting with the first (Stage 1) row, choose a starting location from the dropdown box in the Start column, the first transfer point in the End column, and a transportation mode in the mode column.</t>
  </si>
  <si>
    <t>Continue adding transfer points and the final destination in the End column, and selecting the mode for each stage.</t>
  </si>
  <si>
    <t>The calculator will show route miles and emission totals for each stage of the route, and the totals.  The emissions for each stage are displayed in a bar on the chart.</t>
  </si>
  <si>
    <t>NY/NJ</t>
  </si>
  <si>
    <t>Atlanta</t>
  </si>
  <si>
    <t>http://www.ops.fhwa.dot.gov/Freight/freight_analysis/nat_freight_stats/images/hi_res_pdf/mjrfreightcorridors.pdf</t>
  </si>
  <si>
    <t>Dallas</t>
  </si>
  <si>
    <t>Route</t>
  </si>
  <si>
    <t>Sources for emission factors:</t>
  </si>
  <si>
    <t>To change emission factors used in calculation, use upper left table on "data" tab.</t>
  </si>
  <si>
    <t>Table above is for display only.</t>
  </si>
  <si>
    <t>cf. http://www.epa.gov/climateleadership/documents/resources/mobilesource_guidance.pdf</t>
  </si>
  <si>
    <t>TERC: 253 g CO2-eq/ton-mile for diesel trucks, 27 g CO2-eq/ton-mile for rail, and 41 g CO2-eq/ton-mile for domestic water transportation</t>
  </si>
  <si>
    <t>https://people.hofstra.edu/geotrans/eng/ch3en/conc3en/main_maritime_shipping_routes.html</t>
  </si>
  <si>
    <t>ocean:</t>
  </si>
  <si>
    <t>https://www.cn.ca/en/repository/popups/ghg/ghgcalculatoremissionfactors</t>
  </si>
  <si>
    <t>[Sea freight - 0.048 kg CO2 per Ton-Mile (?)]</t>
  </si>
  <si>
    <t>A map of major maritime routes is available at: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</si>
</sst>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4" formatCode="_(&quot;$&quot;* #,##0.00_);_(&quot;$&quot;* \(#,##0.00\);_(&quot;$&quot;* &quot;-&quot;??_);_(@_)"/>
    <numFmt numFmtId="43" formatCode="_(* #,##0.00_);_(* \(#,##0.00\);_(* &quot;-&quot;??_);_(@_)"/>
    <numFmt numFmtId="164" formatCode="_(* #,##0_);_(* \(#,##0\);_(* &quot;-&quot;??_);_(@_)"/>
    <numFmt numFmtId="165" formatCode="_(* #,##0.0_);_(* \(#,##0.0\);_(* &quot;-&quot;??_);_(@_)"/>
    <numFmt numFmtId="166" formatCode="_([$€-2]* #,##0.00_);_([$€-2]* \(#,##0.00\);_([$€-2]* &quot;-&quot;??_)"/>
    <numFmt numFmtId="167" formatCode="&quot;$&quot;#,##0\ ;\(&quot;$&quot;#,##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name val="Arial"/>
      <family val="2"/>
    </font>
    <font>
      <u/>
      <sz val="10"/>
      <color indexed="12"/>
      <name val="Arial"/>
      <family val="2"/>
    </font>
    <font>
      <sz val="10"/>
      <name val="Arial"/>
      <family val="2"/>
    </font>
    <font>
      <sz val="1"/>
      <name val="Arial"/>
      <family val="2"/>
    </font>
    <font>
      <sz val="8"/>
      <name val="Helv"/>
    </font>
    <font>
      <b/>
      <sz val="14"/>
      <name val="Helv"/>
    </font>
    <font>
      <b/>
      <sz val="12"/>
      <name val="Helv"/>
    </font>
    <font>
      <sz val="10"/>
      <color indexed="24"/>
      <name val="Arial"/>
      <family val="2"/>
    </font>
    <font>
      <sz val="10"/>
      <name val="Verdana"/>
      <family val="2"/>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5">
    <xf numFmtId="0" fontId="0" fillId="0" borderId="0"/>
    <xf numFmtId="43" fontId="1" fillId="0" borderId="0" applyFont="0" applyFill="0" applyBorder="0" applyAlignment="0" applyProtection="0"/>
    <xf numFmtId="0" fontId="4" fillId="0" borderId="0"/>
    <xf numFmtId="43" fontId="4" fillId="0" borderId="0" applyFont="0" applyFill="0" applyBorder="0" applyAlignment="0" applyProtection="0"/>
    <xf numFmtId="43" fontId="12" fillId="0" borderId="0" applyFont="0" applyFill="0" applyBorder="0" applyAlignment="0" applyProtection="0"/>
    <xf numFmtId="3" fontId="1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167" fontId="11" fillId="0" borderId="0" applyFont="0" applyFill="0" applyBorder="0" applyAlignment="0" applyProtection="0"/>
    <xf numFmtId="166" fontId="4" fillId="0" borderId="0" applyFont="0" applyFill="0" applyBorder="0" applyAlignment="0" applyProtection="0"/>
    <xf numFmtId="0" fontId="5" fillId="0" borderId="0" applyNumberFormat="0" applyFill="0" applyBorder="0" applyAlignment="0" applyProtection="0">
      <alignment vertical="top"/>
      <protection locked="0"/>
    </xf>
    <xf numFmtId="41"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4" fontId="7" fillId="0" borderId="0" applyFont="0" applyFill="0" applyBorder="0" applyAlignment="0" applyProtection="0"/>
    <xf numFmtId="0" fontId="6" fillId="0" borderId="0"/>
    <xf numFmtId="0" fontId="6" fillId="0" borderId="0"/>
    <xf numFmtId="0" fontId="1" fillId="0" borderId="0"/>
    <xf numFmtId="0" fontId="12" fillId="0" borderId="0"/>
    <xf numFmtId="9" fontId="6" fillId="0" borderId="0" applyFont="0" applyFill="0" applyBorder="0" applyAlignment="0" applyProtection="0"/>
    <xf numFmtId="9" fontId="12" fillId="0" borderId="0" applyFont="0" applyFill="0" applyBorder="0" applyAlignment="0" applyProtection="0"/>
    <xf numFmtId="0" fontId="8" fillId="0" borderId="0">
      <alignment horizontal="right"/>
    </xf>
    <xf numFmtId="0" fontId="8" fillId="0" borderId="0">
      <alignment horizontal="left"/>
    </xf>
    <xf numFmtId="0" fontId="9" fillId="0" borderId="0">
      <alignment horizontal="left" vertical="top"/>
    </xf>
    <xf numFmtId="0" fontId="10" fillId="0" borderId="0">
      <alignment horizontal="left"/>
    </xf>
  </cellStyleXfs>
  <cellXfs count="96">
    <xf numFmtId="0" fontId="0" fillId="0" borderId="0" xfId="0"/>
    <xf numFmtId="0" fontId="0" fillId="0" borderId="0" xfId="0" applyProtection="1">
      <protection locked="0"/>
    </xf>
    <xf numFmtId="0" fontId="0" fillId="0" borderId="0" xfId="0" applyAlignment="1" applyProtection="1">
      <alignment horizontal="right"/>
      <protection locked="0"/>
    </xf>
    <xf numFmtId="0" fontId="0" fillId="2" borderId="1" xfId="0" applyFill="1" applyBorder="1" applyProtection="1"/>
    <xf numFmtId="0" fontId="0" fillId="2" borderId="2" xfId="0" applyFill="1" applyBorder="1" applyProtection="1"/>
    <xf numFmtId="0" fontId="0" fillId="2" borderId="3" xfId="0" applyFill="1" applyBorder="1" applyProtection="1"/>
    <xf numFmtId="0" fontId="0" fillId="2" borderId="4" xfId="0" applyFill="1" applyBorder="1" applyProtection="1"/>
    <xf numFmtId="0" fontId="0" fillId="2" borderId="0" xfId="0" applyFill="1" applyBorder="1" applyProtection="1"/>
    <xf numFmtId="0" fontId="2" fillId="3" borderId="1" xfId="0" applyFont="1" applyFill="1" applyBorder="1" applyProtection="1"/>
    <xf numFmtId="0" fontId="0" fillId="3" borderId="2" xfId="0" applyFill="1" applyBorder="1" applyProtection="1"/>
    <xf numFmtId="0" fontId="0" fillId="0" borderId="5" xfId="0" applyBorder="1" applyProtection="1"/>
    <xf numFmtId="0" fontId="0" fillId="3" borderId="3" xfId="0" applyFill="1" applyBorder="1" applyProtection="1"/>
    <xf numFmtId="0" fontId="0" fillId="2" borderId="6" xfId="0" applyFill="1" applyBorder="1" applyProtection="1"/>
    <xf numFmtId="0" fontId="0" fillId="3" borderId="1" xfId="0" applyFill="1" applyBorder="1" applyProtection="1"/>
    <xf numFmtId="0" fontId="0" fillId="3" borderId="2" xfId="0" applyFill="1" applyBorder="1" applyAlignment="1" applyProtection="1">
      <alignment horizontal="center"/>
    </xf>
    <xf numFmtId="0" fontId="2" fillId="3" borderId="3" xfId="0" applyFont="1" applyFill="1" applyBorder="1" applyAlignment="1" applyProtection="1">
      <alignment horizontal="center"/>
    </xf>
    <xf numFmtId="0" fontId="2" fillId="3" borderId="7" xfId="0" applyFont="1" applyFill="1" applyBorder="1" applyAlignment="1" applyProtection="1">
      <alignment horizontal="center"/>
    </xf>
    <xf numFmtId="0" fontId="2" fillId="3" borderId="8" xfId="0" applyFont="1" applyFill="1" applyBorder="1" applyAlignment="1" applyProtection="1">
      <alignment horizontal="center"/>
    </xf>
    <xf numFmtId="0" fontId="2" fillId="3" borderId="0" xfId="0" applyFont="1" applyFill="1" applyBorder="1" applyAlignment="1" applyProtection="1">
      <alignment horizontal="center"/>
    </xf>
    <xf numFmtId="0" fontId="0" fillId="3" borderId="9" xfId="0" applyFill="1" applyBorder="1" applyAlignment="1" applyProtection="1">
      <alignment horizontal="center"/>
    </xf>
    <xf numFmtId="0" fontId="0" fillId="0" borderId="10" xfId="0" applyBorder="1" applyProtection="1">
      <protection locked="0"/>
    </xf>
    <xf numFmtId="0" fontId="0" fillId="0" borderId="11" xfId="0" applyBorder="1" applyProtection="1">
      <protection locked="0"/>
    </xf>
    <xf numFmtId="0" fontId="2" fillId="3" borderId="10" xfId="0" applyFont="1" applyFill="1" applyBorder="1" applyAlignment="1" applyProtection="1">
      <alignment horizontal="center"/>
    </xf>
    <xf numFmtId="0" fontId="2" fillId="3" borderId="12" xfId="0" applyFont="1" applyFill="1" applyBorder="1" applyAlignment="1" applyProtection="1">
      <alignment horizontal="center"/>
    </xf>
    <xf numFmtId="0" fontId="0" fillId="0" borderId="10" xfId="0" applyBorder="1" applyProtection="1"/>
    <xf numFmtId="0" fontId="0" fillId="0" borderId="13" xfId="0" applyBorder="1" applyProtection="1"/>
    <xf numFmtId="165" fontId="0" fillId="3" borderId="3" xfId="1" applyNumberFormat="1" applyFont="1" applyFill="1" applyBorder="1" applyProtection="1"/>
    <xf numFmtId="0" fontId="0" fillId="0" borderId="14" xfId="0" applyBorder="1" applyProtection="1">
      <protection locked="0"/>
    </xf>
    <xf numFmtId="0" fontId="0" fillId="0" borderId="6" xfId="0" applyBorder="1" applyProtection="1">
      <protection locked="0"/>
    </xf>
    <xf numFmtId="0" fontId="0" fillId="3" borderId="4" xfId="0" applyFill="1" applyBorder="1" applyAlignment="1" applyProtection="1">
      <alignment horizontal="center"/>
    </xf>
    <xf numFmtId="0" fontId="2" fillId="3" borderId="15" xfId="0" applyFont="1" applyFill="1" applyBorder="1" applyAlignment="1" applyProtection="1">
      <alignment horizontal="center"/>
    </xf>
    <xf numFmtId="0" fontId="0" fillId="0" borderId="17" xfId="0" applyBorder="1" applyProtection="1"/>
    <xf numFmtId="165" fontId="0" fillId="3" borderId="6" xfId="1" applyNumberFormat="1" applyFont="1" applyFill="1" applyBorder="1" applyProtection="1"/>
    <xf numFmtId="0" fontId="0" fillId="3" borderId="7" xfId="0" applyFill="1" applyBorder="1" applyAlignment="1" applyProtection="1">
      <alignment horizontal="center"/>
    </xf>
    <xf numFmtId="0" fontId="2" fillId="3" borderId="18" xfId="0" applyFont="1" applyFill="1" applyBorder="1" applyAlignment="1" applyProtection="1">
      <alignment horizontal="center"/>
    </xf>
    <xf numFmtId="0" fontId="0" fillId="0" borderId="20" xfId="0" applyBorder="1" applyProtection="1"/>
    <xf numFmtId="165" fontId="0" fillId="3" borderId="9" xfId="1" applyNumberFormat="1" applyFont="1" applyFill="1" applyBorder="1" applyProtection="1"/>
    <xf numFmtId="0" fontId="0" fillId="2" borderId="0" xfId="0" applyFill="1" applyBorder="1" applyAlignment="1" applyProtection="1">
      <alignment horizontal="center"/>
    </xf>
    <xf numFmtId="0" fontId="2" fillId="3" borderId="21" xfId="0" applyFont="1" applyFill="1" applyBorder="1" applyProtection="1"/>
    <xf numFmtId="165" fontId="2" fillId="3" borderId="22" xfId="1" applyNumberFormat="1" applyFont="1" applyFill="1" applyBorder="1" applyProtection="1"/>
    <xf numFmtId="0" fontId="0" fillId="0" borderId="23" xfId="0" applyBorder="1" applyProtection="1">
      <protection locked="0"/>
    </xf>
    <xf numFmtId="0" fontId="0" fillId="0" borderId="9" xfId="0" applyBorder="1" applyProtection="1">
      <protection locked="0"/>
    </xf>
    <xf numFmtId="165" fontId="0" fillId="2" borderId="0" xfId="1" applyNumberFormat="1" applyFont="1" applyFill="1" applyBorder="1" applyProtection="1"/>
    <xf numFmtId="0" fontId="2" fillId="3" borderId="5" xfId="0" applyFont="1" applyFill="1" applyBorder="1" applyAlignment="1" applyProtection="1">
      <alignment horizontal="center"/>
    </xf>
    <xf numFmtId="0" fontId="0" fillId="0" borderId="24" xfId="0" applyBorder="1" applyProtection="1">
      <protection locked="0"/>
    </xf>
    <xf numFmtId="0" fontId="0" fillId="3" borderId="0" xfId="0" applyFill="1" applyBorder="1" applyProtection="1"/>
    <xf numFmtId="0" fontId="0" fillId="0" borderId="16" xfId="0" applyFill="1" applyBorder="1" applyAlignment="1" applyProtection="1">
      <alignment horizontal="center"/>
    </xf>
    <xf numFmtId="0" fontId="2" fillId="3" borderId="25" xfId="0" applyFont="1" applyFill="1" applyBorder="1" applyAlignment="1" applyProtection="1">
      <alignment horizontal="center"/>
    </xf>
    <xf numFmtId="0" fontId="0" fillId="0" borderId="26" xfId="0" applyBorder="1" applyProtection="1">
      <protection locked="0"/>
    </xf>
    <xf numFmtId="0" fontId="2" fillId="3" borderId="27" xfId="0" applyFont="1" applyFill="1" applyBorder="1" applyAlignment="1" applyProtection="1">
      <alignment horizontal="center"/>
    </xf>
    <xf numFmtId="0" fontId="0" fillId="2" borderId="7" xfId="0" applyFill="1" applyBorder="1" applyProtection="1"/>
    <xf numFmtId="0" fontId="0" fillId="2" borderId="8" xfId="0" applyFill="1" applyBorder="1" applyProtection="1"/>
    <xf numFmtId="0" fontId="0" fillId="2" borderId="9" xfId="0" applyFill="1" applyBorder="1" applyProtection="1"/>
    <xf numFmtId="0" fontId="0" fillId="0" borderId="0" xfId="0" applyAlignment="1" applyProtection="1">
      <alignment horizontal="center"/>
      <protection locked="0"/>
    </xf>
    <xf numFmtId="165" fontId="0" fillId="0" borderId="0" xfId="0" applyNumberFormat="1" applyProtection="1">
      <protection locked="0"/>
    </xf>
    <xf numFmtId="0" fontId="3" fillId="0" borderId="0" xfId="0" applyFont="1"/>
    <xf numFmtId="0" fontId="0" fillId="0" borderId="0" xfId="0" applyAlignment="1">
      <alignment horizontal="center"/>
    </xf>
    <xf numFmtId="0" fontId="0" fillId="0" borderId="0" xfId="0" applyAlignment="1">
      <alignment horizontal="right"/>
    </xf>
    <xf numFmtId="0" fontId="0" fillId="0" borderId="0" xfId="0" applyBorder="1" applyAlignment="1" applyProtection="1">
      <alignment horizontal="center"/>
      <protection locked="0"/>
    </xf>
    <xf numFmtId="0" fontId="0" fillId="0" borderId="0" xfId="0" applyBorder="1" applyAlignment="1">
      <alignment horizontal="center"/>
    </xf>
    <xf numFmtId="0" fontId="0" fillId="0" borderId="0" xfId="0" applyBorder="1"/>
    <xf numFmtId="0" fontId="0" fillId="0" borderId="0" xfId="0" applyBorder="1" applyProtection="1">
      <protection locked="0"/>
    </xf>
    <xf numFmtId="0" fontId="0" fillId="0" borderId="28" xfId="0" applyBorder="1" applyProtection="1">
      <protection locked="0"/>
    </xf>
    <xf numFmtId="1" fontId="0" fillId="0" borderId="0" xfId="0" applyNumberFormat="1" applyBorder="1"/>
    <xf numFmtId="0" fontId="0" fillId="0" borderId="0" xfId="0" applyFill="1"/>
    <xf numFmtId="1" fontId="0" fillId="0" borderId="0" xfId="0" applyNumberFormat="1" applyBorder="1" applyAlignment="1">
      <alignment horizontal="center"/>
    </xf>
    <xf numFmtId="164" fontId="0" fillId="3" borderId="7" xfId="1" applyNumberFormat="1" applyFont="1" applyFill="1" applyBorder="1" applyAlignment="1" applyProtection="1">
      <alignment horizontal="right"/>
    </xf>
    <xf numFmtId="164" fontId="0" fillId="2" borderId="0" xfId="1" applyNumberFormat="1" applyFont="1" applyFill="1" applyBorder="1" applyProtection="1"/>
    <xf numFmtId="0" fontId="2" fillId="0" borderId="0" xfId="0" applyFont="1" applyBorder="1" applyAlignment="1" applyProtection="1">
      <alignment horizontal="center"/>
      <protection locked="0"/>
    </xf>
    <xf numFmtId="1" fontId="0" fillId="0" borderId="0" xfId="0" applyNumberFormat="1"/>
    <xf numFmtId="1" fontId="0" fillId="0" borderId="0" xfId="0" applyNumberFormat="1" applyAlignment="1">
      <alignment horizontal="center"/>
    </xf>
    <xf numFmtId="1" fontId="0" fillId="0" borderId="0" xfId="0" applyNumberFormat="1" applyAlignment="1" applyProtection="1">
      <alignment horizontal="center"/>
      <protection locked="0"/>
    </xf>
    <xf numFmtId="0" fontId="0" fillId="0" borderId="0" xfId="0" applyBorder="1" applyAlignment="1">
      <alignment horizontal="right"/>
    </xf>
    <xf numFmtId="1" fontId="0" fillId="0" borderId="0" xfId="0" applyNumberFormat="1" applyAlignment="1">
      <alignment horizontal="right"/>
    </xf>
    <xf numFmtId="164" fontId="0" fillId="0" borderId="29" xfId="1" applyNumberFormat="1" applyFont="1" applyBorder="1" applyProtection="1"/>
    <xf numFmtId="164" fontId="0" fillId="0" borderId="30" xfId="1" applyNumberFormat="1" applyFont="1" applyBorder="1" applyProtection="1"/>
    <xf numFmtId="164" fontId="0" fillId="0" borderId="31" xfId="1" applyNumberFormat="1" applyFont="1" applyBorder="1" applyProtection="1"/>
    <xf numFmtId="164" fontId="0" fillId="3" borderId="32" xfId="1" applyNumberFormat="1" applyFont="1" applyFill="1" applyBorder="1" applyProtection="1"/>
    <xf numFmtId="164" fontId="0" fillId="3" borderId="33" xfId="1" applyNumberFormat="1" applyFont="1" applyFill="1" applyBorder="1" applyProtection="1"/>
    <xf numFmtId="164" fontId="0" fillId="3" borderId="34" xfId="1" applyNumberFormat="1" applyFont="1" applyFill="1" applyBorder="1" applyProtection="1"/>
    <xf numFmtId="0" fontId="0" fillId="3" borderId="16" xfId="0" applyFill="1" applyBorder="1" applyProtection="1"/>
    <xf numFmtId="0" fontId="0" fillId="3" borderId="19" xfId="0" applyFill="1" applyBorder="1" applyProtection="1"/>
    <xf numFmtId="1" fontId="0" fillId="0" borderId="0" xfId="0" applyNumberFormat="1" applyAlignment="1">
      <alignment horizontal="left"/>
    </xf>
    <xf numFmtId="0" fontId="0" fillId="3" borderId="10" xfId="0" applyFill="1" applyBorder="1" applyProtection="1">
      <protection locked="0"/>
    </xf>
    <xf numFmtId="0" fontId="0" fillId="3" borderId="11" xfId="0" applyFill="1" applyBorder="1" applyProtection="1">
      <protection locked="0"/>
    </xf>
    <xf numFmtId="0" fontId="0" fillId="3" borderId="14" xfId="0" applyFill="1" applyBorder="1" applyProtection="1">
      <protection locked="0"/>
    </xf>
    <xf numFmtId="0" fontId="0" fillId="3" borderId="6" xfId="0" applyFill="1" applyBorder="1" applyProtection="1">
      <protection locked="0"/>
    </xf>
    <xf numFmtId="0" fontId="0" fillId="3" borderId="23" xfId="0" applyFill="1" applyBorder="1" applyProtection="1">
      <protection locked="0"/>
    </xf>
    <xf numFmtId="0" fontId="0" fillId="3" borderId="9" xfId="0" applyFill="1" applyBorder="1" applyProtection="1">
      <protection locked="0"/>
    </xf>
    <xf numFmtId="1" fontId="0" fillId="3" borderId="6" xfId="0" applyNumberFormat="1" applyFill="1" applyBorder="1" applyProtection="1">
      <protection locked="0"/>
    </xf>
    <xf numFmtId="1" fontId="0" fillId="0" borderId="6" xfId="0" applyNumberFormat="1" applyBorder="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center" vertical="center" textRotation="90"/>
      <protection locked="0"/>
    </xf>
    <xf numFmtId="1" fontId="0" fillId="0" borderId="0" xfId="0" applyNumberFormat="1" applyBorder="1" applyAlignment="1" applyProtection="1">
      <alignment horizontal="right"/>
      <protection locked="0"/>
    </xf>
    <xf numFmtId="1" fontId="0" fillId="0" borderId="0" xfId="0" applyNumberFormat="1" applyBorder="1" applyAlignment="1">
      <alignment horizontal="right"/>
    </xf>
    <xf numFmtId="0" fontId="0" fillId="0" borderId="0" xfId="0" applyFill="1" applyBorder="1" applyAlignment="1">
      <alignment horizontal="right"/>
    </xf>
  </cellXfs>
  <cellStyles count="25">
    <cellStyle name="Comma" xfId="1" builtinId="3"/>
    <cellStyle name="Comma 2" xfId="4"/>
    <cellStyle name="Comma 3" xfId="3"/>
    <cellStyle name="Comma0" xfId="5"/>
    <cellStyle name="Currency 2" xfId="7"/>
    <cellStyle name="Currency 3" xfId="6"/>
    <cellStyle name="Currency0" xfId="8"/>
    <cellStyle name="Euro" xfId="9"/>
    <cellStyle name="Hyperlink 2" xfId="10"/>
    <cellStyle name="Milliers [0]_Annex_comb_guideline_version4-2" xfId="11"/>
    <cellStyle name="Milliers_Annex_comb_guideline_version4-2" xfId="12"/>
    <cellStyle name="Monétaire [0]_Annex comb guideline 4-7" xfId="13"/>
    <cellStyle name="Monétaire_Annex_comb_guideline_version4-2" xfId="14"/>
    <cellStyle name="Normal" xfId="0" builtinId="0"/>
    <cellStyle name="Normal 2" xfId="15"/>
    <cellStyle name="Normal 3" xfId="16"/>
    <cellStyle name="Normal 4" xfId="17"/>
    <cellStyle name="Normal 5" xfId="18"/>
    <cellStyle name="Normal 6" xfId="2"/>
    <cellStyle name="Percent 2" xfId="19"/>
    <cellStyle name="Percent 3" xfId="20"/>
    <cellStyle name="Source Hed" xfId="21"/>
    <cellStyle name="Source Text" xfId="22"/>
    <cellStyle name="Title-1" xfId="23"/>
    <cellStyle name="Title-2" xfId="2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'route selection'!$O$19</c:f>
              <c:strCache>
                <c:ptCount val="1"/>
                <c:pt idx="0">
                  <c:v>1</c:v>
                </c:pt>
              </c:strCache>
            </c:strRef>
          </c:tx>
          <c:invertIfNegative val="0"/>
          <c:cat>
            <c:numRef>
              <c:f>'route selection'!$P$18:$S$18</c:f>
              <c:numCache>
                <c:formatCode>General</c:formatCode>
                <c:ptCount val="4"/>
                <c:pt idx="0">
                  <c:v>4</c:v>
                </c:pt>
                <c:pt idx="1">
                  <c:v>3</c:v>
                </c:pt>
                <c:pt idx="2">
                  <c:v>2</c:v>
                </c:pt>
                <c:pt idx="3">
                  <c:v>1</c:v>
                </c:pt>
              </c:numCache>
            </c:numRef>
          </c:cat>
          <c:val>
            <c:numRef>
              <c:f>'route selection'!$P$19:$S$19</c:f>
              <c:numCache>
                <c:formatCode>_(* #,##0.0_);_(* \(#,##0.0\);_(* "-"??_);_(@_)</c:formatCode>
                <c:ptCount val="4"/>
                <c:pt idx="0">
                  <c:v>0</c:v>
                </c:pt>
                <c:pt idx="1">
                  <c:v>0</c:v>
                </c:pt>
                <c:pt idx="2">
                  <c:v>0</c:v>
                </c:pt>
                <c:pt idx="3">
                  <c:v>0</c:v>
                </c:pt>
              </c:numCache>
            </c:numRef>
          </c:val>
        </c:ser>
        <c:ser>
          <c:idx val="1"/>
          <c:order val="1"/>
          <c:tx>
            <c:strRef>
              <c:f>'route selection'!$O$20</c:f>
              <c:strCache>
                <c:ptCount val="1"/>
                <c:pt idx="0">
                  <c:v>2</c:v>
                </c:pt>
              </c:strCache>
            </c:strRef>
          </c:tx>
          <c:invertIfNegative val="0"/>
          <c:cat>
            <c:numRef>
              <c:f>'route selection'!$P$18:$S$18</c:f>
              <c:numCache>
                <c:formatCode>General</c:formatCode>
                <c:ptCount val="4"/>
                <c:pt idx="0">
                  <c:v>4</c:v>
                </c:pt>
                <c:pt idx="1">
                  <c:v>3</c:v>
                </c:pt>
                <c:pt idx="2">
                  <c:v>2</c:v>
                </c:pt>
                <c:pt idx="3">
                  <c:v>1</c:v>
                </c:pt>
              </c:numCache>
            </c:numRef>
          </c:cat>
          <c:val>
            <c:numRef>
              <c:f>'route selection'!$P$20:$S$20</c:f>
              <c:numCache>
                <c:formatCode>_(* #,##0.0_);_(* \(#,##0.0\);_(* "-"??_);_(@_)</c:formatCode>
                <c:ptCount val="4"/>
                <c:pt idx="0">
                  <c:v>0</c:v>
                </c:pt>
                <c:pt idx="1">
                  <c:v>0</c:v>
                </c:pt>
                <c:pt idx="2">
                  <c:v>0</c:v>
                </c:pt>
                <c:pt idx="3">
                  <c:v>0</c:v>
                </c:pt>
              </c:numCache>
            </c:numRef>
          </c:val>
        </c:ser>
        <c:ser>
          <c:idx val="2"/>
          <c:order val="2"/>
          <c:tx>
            <c:strRef>
              <c:f>'route selection'!$O$21</c:f>
              <c:strCache>
                <c:ptCount val="1"/>
                <c:pt idx="0">
                  <c:v>3</c:v>
                </c:pt>
              </c:strCache>
            </c:strRef>
          </c:tx>
          <c:invertIfNegative val="0"/>
          <c:cat>
            <c:numRef>
              <c:f>'route selection'!$P$18:$S$18</c:f>
              <c:numCache>
                <c:formatCode>General</c:formatCode>
                <c:ptCount val="4"/>
                <c:pt idx="0">
                  <c:v>4</c:v>
                </c:pt>
                <c:pt idx="1">
                  <c:v>3</c:v>
                </c:pt>
                <c:pt idx="2">
                  <c:v>2</c:v>
                </c:pt>
                <c:pt idx="3">
                  <c:v>1</c:v>
                </c:pt>
              </c:numCache>
            </c:numRef>
          </c:cat>
          <c:val>
            <c:numRef>
              <c:f>'route selection'!$P$21:$S$21</c:f>
              <c:numCache>
                <c:formatCode>_(* #,##0.0_);_(* \(#,##0.0\);_(* "-"??_);_(@_)</c:formatCode>
                <c:ptCount val="4"/>
                <c:pt idx="0">
                  <c:v>0</c:v>
                </c:pt>
                <c:pt idx="1">
                  <c:v>0</c:v>
                </c:pt>
                <c:pt idx="2">
                  <c:v>0</c:v>
                </c:pt>
                <c:pt idx="3">
                  <c:v>0</c:v>
                </c:pt>
              </c:numCache>
            </c:numRef>
          </c:val>
        </c:ser>
        <c:ser>
          <c:idx val="3"/>
          <c:order val="3"/>
          <c:tx>
            <c:strRef>
              <c:f>'route selection'!$O$22</c:f>
              <c:strCache>
                <c:ptCount val="1"/>
                <c:pt idx="0">
                  <c:v>4</c:v>
                </c:pt>
              </c:strCache>
            </c:strRef>
          </c:tx>
          <c:invertIfNegative val="0"/>
          <c:cat>
            <c:numRef>
              <c:f>'route selection'!$P$18:$S$18</c:f>
              <c:numCache>
                <c:formatCode>General</c:formatCode>
                <c:ptCount val="4"/>
                <c:pt idx="0">
                  <c:v>4</c:v>
                </c:pt>
                <c:pt idx="1">
                  <c:v>3</c:v>
                </c:pt>
                <c:pt idx="2">
                  <c:v>2</c:v>
                </c:pt>
                <c:pt idx="3">
                  <c:v>1</c:v>
                </c:pt>
              </c:numCache>
            </c:numRef>
          </c:cat>
          <c:val>
            <c:numRef>
              <c:f>'route selection'!$P$22:$S$22</c:f>
              <c:numCache>
                <c:formatCode>_(* #,##0.0_);_(* \(#,##0.0\);_(* "-"??_);_(@_)</c:formatCode>
                <c:ptCount val="4"/>
                <c:pt idx="0">
                  <c:v>0</c:v>
                </c:pt>
                <c:pt idx="1">
                  <c:v>0</c:v>
                </c:pt>
                <c:pt idx="2">
                  <c:v>0</c:v>
                </c:pt>
                <c:pt idx="3">
                  <c:v>0</c:v>
                </c:pt>
              </c:numCache>
            </c:numRef>
          </c:val>
        </c:ser>
        <c:dLbls>
          <c:showLegendKey val="0"/>
          <c:showVal val="0"/>
          <c:showCatName val="0"/>
          <c:showSerName val="0"/>
          <c:showPercent val="0"/>
          <c:showBubbleSize val="0"/>
        </c:dLbls>
        <c:gapWidth val="150"/>
        <c:overlap val="100"/>
        <c:axId val="204906656"/>
        <c:axId val="329855008"/>
      </c:barChart>
      <c:catAx>
        <c:axId val="204906656"/>
        <c:scaling>
          <c:orientation val="minMax"/>
        </c:scaling>
        <c:delete val="0"/>
        <c:axPos val="l"/>
        <c:title>
          <c:tx>
            <c:rich>
              <a:bodyPr rot="-5400000" vert="horz"/>
              <a:lstStyle/>
              <a:p>
                <a:pPr>
                  <a:defRPr/>
                </a:pPr>
                <a:r>
                  <a:rPr lang="en-US"/>
                  <a:t>Route #</a:t>
                </a:r>
              </a:p>
            </c:rich>
          </c:tx>
          <c:layout/>
          <c:overlay val="0"/>
        </c:title>
        <c:numFmt formatCode="General" sourceLinked="1"/>
        <c:majorTickMark val="out"/>
        <c:minorTickMark val="none"/>
        <c:tickLblPos val="nextTo"/>
        <c:crossAx val="329855008"/>
        <c:crosses val="autoZero"/>
        <c:auto val="1"/>
        <c:lblAlgn val="ctr"/>
        <c:lblOffset val="100"/>
        <c:noMultiLvlLbl val="0"/>
      </c:catAx>
      <c:valAx>
        <c:axId val="329855008"/>
        <c:scaling>
          <c:orientation val="minMax"/>
        </c:scaling>
        <c:delete val="0"/>
        <c:axPos val="b"/>
        <c:majorGridlines/>
        <c:title>
          <c:tx>
            <c:rich>
              <a:bodyPr/>
              <a:lstStyle/>
              <a:p>
                <a:pPr>
                  <a:defRPr/>
                </a:pPr>
                <a:r>
                  <a:rPr lang="en-US"/>
                  <a:t>kg CO2 equivalent</a:t>
                </a:r>
              </a:p>
            </c:rich>
          </c:tx>
          <c:layout/>
          <c:overlay val="0"/>
        </c:title>
        <c:numFmt formatCode="_(* #,##0.0_);_(* \(#,##0.0\);_(* &quot;-&quot;??_);_(@_)" sourceLinked="1"/>
        <c:majorTickMark val="out"/>
        <c:minorTickMark val="none"/>
        <c:tickLblPos val="nextTo"/>
        <c:crossAx val="204906656"/>
        <c:crosses val="autoZero"/>
        <c:crossBetween val="between"/>
      </c:valAx>
    </c:plotArea>
    <c:plotVisOnly val="1"/>
    <c:dispBlanksAs val="gap"/>
    <c:showDLblsOverMax val="0"/>
  </c:chart>
  <c:printSettings>
    <c:headerFooter/>
    <c:pageMargins b="0.75000000000000255" l="0.70000000000000062" r="0.70000000000000062" t="0.75000000000000255"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571500</xdr:colOff>
      <xdr:row>24</xdr:row>
      <xdr:rowOff>38100</xdr:rowOff>
    </xdr:from>
    <xdr:to>
      <xdr:col>19</xdr:col>
      <xdr:colOff>546100</xdr:colOff>
      <xdr:row>38</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142240</xdr:colOff>
      <xdr:row>42</xdr:row>
      <xdr:rowOff>91440</xdr:rowOff>
    </xdr:from>
    <xdr:to>
      <xdr:col>13</xdr:col>
      <xdr:colOff>96670</xdr:colOff>
      <xdr:row>75</xdr:row>
      <xdr:rowOff>7619</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2626" t="15802" r="34950" b="12009"/>
        <a:stretch/>
      </xdr:blipFill>
      <xdr:spPr>
        <a:xfrm>
          <a:off x="142240" y="8176260"/>
          <a:ext cx="7566810" cy="58597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P112"/>
  <sheetViews>
    <sheetView tabSelected="1" zoomScale="75" zoomScaleNormal="75" workbookViewId="0"/>
  </sheetViews>
  <sheetFormatPr defaultRowHeight="14.4" x14ac:dyDescent="0.3"/>
  <cols>
    <col min="1" max="1" width="4.109375" customWidth="1"/>
    <col min="2" max="2" width="3.5546875" style="1" customWidth="1"/>
    <col min="3" max="3" width="14.88671875" style="1" bestFit="1" customWidth="1"/>
    <col min="4" max="4" width="10.88671875" style="1" bestFit="1" customWidth="1"/>
    <col min="5" max="5" width="6" style="1" bestFit="1" customWidth="1"/>
    <col min="6" max="7" width="11.6640625" style="1" bestFit="1" customWidth="1"/>
    <col min="8" max="8" width="14.88671875" style="1" bestFit="1" customWidth="1"/>
    <col min="9" max="9" width="8.88671875" style="1" customWidth="1"/>
    <col min="10" max="10" width="11.6640625" style="1" bestFit="1" customWidth="1"/>
    <col min="11" max="11" width="3.88671875" style="1" customWidth="1"/>
    <col min="12" max="12" width="4.5546875" customWidth="1"/>
    <col min="13" max="13" width="4.33203125" customWidth="1"/>
    <col min="14" max="14" width="4.44140625" style="1" bestFit="1" customWidth="1"/>
    <col min="15" max="17" width="9.109375" style="1" customWidth="1"/>
    <col min="18" max="18" width="8.88671875" style="1"/>
    <col min="19" max="19" width="9.109375" style="1" customWidth="1"/>
    <col min="20" max="21" width="8.88671875" style="1"/>
    <col min="22" max="22" width="17.109375" style="1" bestFit="1" customWidth="1"/>
    <col min="23" max="23" width="17.5546875" style="1" customWidth="1"/>
    <col min="24" max="24" width="8.6640625" bestFit="1" customWidth="1"/>
    <col min="25" max="25" width="9.6640625" bestFit="1" customWidth="1"/>
    <col min="26" max="26" width="11.5546875" bestFit="1" customWidth="1"/>
    <col min="27" max="27" width="17.44140625" bestFit="1" customWidth="1"/>
    <col min="28" max="28" width="12.6640625" bestFit="1" customWidth="1"/>
    <col min="30" max="30" width="11" bestFit="1" customWidth="1"/>
    <col min="33" max="33" width="17.44140625" bestFit="1" customWidth="1"/>
    <col min="34" max="34" width="11.6640625" style="69" bestFit="1" customWidth="1"/>
    <col min="35" max="35" width="8.33203125" style="69" customWidth="1"/>
    <col min="36" max="36" width="8.6640625" style="69" customWidth="1"/>
    <col min="37" max="37" width="9.6640625" style="69" bestFit="1" customWidth="1"/>
    <col min="38" max="38" width="11.5546875" style="69" bestFit="1" customWidth="1"/>
    <col min="39" max="39" width="17.44140625" style="69" bestFit="1" customWidth="1"/>
    <col min="40" max="40" width="12.6640625" style="69" bestFit="1" customWidth="1"/>
    <col min="41" max="41" width="9.44140625" style="69" bestFit="1" customWidth="1"/>
    <col min="42" max="42" width="11" style="69" bestFit="1" customWidth="1"/>
  </cols>
  <sheetData>
    <row r="2" spans="2:33" ht="18" x14ac:dyDescent="0.35">
      <c r="D2" s="55" t="s">
        <v>18</v>
      </c>
    </row>
    <row r="3" spans="2:33" ht="15" thickBot="1" x14ac:dyDescent="0.35"/>
    <row r="4" spans="2:33" x14ac:dyDescent="0.3">
      <c r="C4" s="1" t="s">
        <v>42</v>
      </c>
      <c r="M4" s="1"/>
      <c r="V4" s="83" t="s">
        <v>9</v>
      </c>
      <c r="W4" s="84" t="s">
        <v>31</v>
      </c>
    </row>
    <row r="5" spans="2:33" x14ac:dyDescent="0.3">
      <c r="M5" s="1"/>
      <c r="V5" s="85" t="s">
        <v>10</v>
      </c>
      <c r="W5" s="86">
        <f>data!C3</f>
        <v>297</v>
      </c>
    </row>
    <row r="6" spans="2:33" x14ac:dyDescent="0.3">
      <c r="C6" s="1" t="s">
        <v>43</v>
      </c>
      <c r="M6" s="1"/>
      <c r="Q6"/>
      <c r="R6"/>
      <c r="V6" s="85" t="s">
        <v>11</v>
      </c>
      <c r="W6" s="86">
        <f>data!C4</f>
        <v>25</v>
      </c>
    </row>
    <row r="7" spans="2:33" x14ac:dyDescent="0.3">
      <c r="C7" s="1" t="s">
        <v>46</v>
      </c>
      <c r="M7" s="1"/>
      <c r="V7" s="85" t="s">
        <v>39</v>
      </c>
      <c r="W7" s="89">
        <f>data!C5</f>
        <v>17.702789476818197</v>
      </c>
    </row>
    <row r="8" spans="2:33" x14ac:dyDescent="0.3">
      <c r="C8" s="1" t="s">
        <v>47</v>
      </c>
      <c r="M8" s="1"/>
      <c r="Q8" s="2"/>
      <c r="R8" s="2"/>
      <c r="S8" s="2"/>
      <c r="T8" s="2"/>
      <c r="U8" s="2"/>
      <c r="V8" s="85" t="s">
        <v>40</v>
      </c>
      <c r="W8" s="89">
        <f>data!C6</f>
        <v>17</v>
      </c>
    </row>
    <row r="9" spans="2:33" ht="15" thickBot="1" x14ac:dyDescent="0.35">
      <c r="C9" s="1" t="s">
        <v>48</v>
      </c>
      <c r="M9" s="1"/>
      <c r="Q9" s="2"/>
      <c r="R9" s="2"/>
      <c r="S9" s="2"/>
      <c r="T9" s="2"/>
      <c r="U9" s="2"/>
      <c r="V9" s="87" t="s">
        <v>12</v>
      </c>
      <c r="W9" s="88">
        <f>data!C7</f>
        <v>1527</v>
      </c>
    </row>
    <row r="10" spans="2:33" x14ac:dyDescent="0.3">
      <c r="M10" s="1"/>
      <c r="Q10" s="2"/>
      <c r="R10" s="2"/>
      <c r="S10" s="2"/>
      <c r="T10" s="2"/>
      <c r="U10" s="2"/>
      <c r="V10" s="2"/>
    </row>
    <row r="11" spans="2:33" x14ac:dyDescent="0.3">
      <c r="C11" s="1" t="s">
        <v>19</v>
      </c>
      <c r="M11" s="1"/>
      <c r="Q11" s="2"/>
      <c r="R11" s="2"/>
      <c r="S11" s="2"/>
      <c r="T11" s="2"/>
      <c r="U11" s="2"/>
      <c r="V11" s="1" t="s">
        <v>56</v>
      </c>
    </row>
    <row r="12" spans="2:33" x14ac:dyDescent="0.3">
      <c r="C12" s="1" t="s">
        <v>20</v>
      </c>
      <c r="M12" s="1"/>
      <c r="Q12" s="2"/>
      <c r="R12" s="2"/>
      <c r="S12" s="2"/>
      <c r="T12" s="2"/>
      <c r="U12" s="2"/>
      <c r="V12" s="1" t="s">
        <v>55</v>
      </c>
    </row>
    <row r="13" spans="2:33" x14ac:dyDescent="0.3">
      <c r="C13" s="1" t="s">
        <v>25</v>
      </c>
      <c r="M13" s="1"/>
    </row>
    <row r="14" spans="2:33" ht="15" thickBot="1" x14ac:dyDescent="0.35">
      <c r="V14" s="1" t="s">
        <v>54</v>
      </c>
      <c r="W14"/>
      <c r="AG14" s="69"/>
    </row>
    <row r="15" spans="2:33" ht="15" thickBot="1" x14ac:dyDescent="0.35">
      <c r="B15" s="3"/>
      <c r="C15" s="4"/>
      <c r="D15" s="4"/>
      <c r="E15" s="4"/>
      <c r="F15" s="4"/>
      <c r="G15" s="4"/>
      <c r="H15" s="4"/>
      <c r="I15" s="4"/>
      <c r="J15" s="4"/>
      <c r="K15" s="5"/>
    </row>
    <row r="16" spans="2:33" ht="15" thickBot="1" x14ac:dyDescent="0.35">
      <c r="B16" s="6"/>
      <c r="C16" s="7"/>
      <c r="D16" s="8" t="s">
        <v>0</v>
      </c>
      <c r="E16" s="9"/>
      <c r="F16" s="10">
        <v>1000</v>
      </c>
      <c r="G16" s="11" t="s">
        <v>1</v>
      </c>
      <c r="H16" s="7"/>
      <c r="I16" s="7"/>
      <c r="J16" s="7"/>
      <c r="K16" s="12"/>
      <c r="V16"/>
      <c r="W16" s="1" t="s">
        <v>33</v>
      </c>
    </row>
    <row r="17" spans="2:42" x14ac:dyDescent="0.3">
      <c r="B17" s="6"/>
      <c r="C17" s="7"/>
      <c r="D17" s="13"/>
      <c r="E17" s="9"/>
      <c r="F17" s="9"/>
      <c r="G17" s="14"/>
      <c r="H17" s="9"/>
      <c r="I17" s="9"/>
      <c r="J17" s="15" t="s">
        <v>2</v>
      </c>
      <c r="K17" s="12"/>
      <c r="P17" s="91" t="s">
        <v>53</v>
      </c>
      <c r="Q17" s="91"/>
      <c r="R17" s="91"/>
      <c r="S17" s="91"/>
      <c r="V17"/>
      <c r="W17"/>
      <c r="X17" t="s">
        <v>34</v>
      </c>
    </row>
    <row r="18" spans="2:42" ht="15" thickBot="1" x14ac:dyDescent="0.35">
      <c r="B18" s="6"/>
      <c r="C18" s="7"/>
      <c r="D18" s="16" t="s">
        <v>24</v>
      </c>
      <c r="E18" s="17" t="s">
        <v>3</v>
      </c>
      <c r="F18" s="18" t="s">
        <v>4</v>
      </c>
      <c r="G18" s="18" t="s">
        <v>5</v>
      </c>
      <c r="H18" s="18" t="s">
        <v>7</v>
      </c>
      <c r="I18" s="18" t="s">
        <v>6</v>
      </c>
      <c r="J18" s="19" t="s">
        <v>8</v>
      </c>
      <c r="K18" s="12"/>
      <c r="O18" s="2"/>
      <c r="P18" s="1">
        <v>4</v>
      </c>
      <c r="Q18" s="1">
        <v>3</v>
      </c>
      <c r="R18" s="1">
        <v>2</v>
      </c>
      <c r="S18" s="1">
        <v>1</v>
      </c>
      <c r="V18"/>
      <c r="W18"/>
      <c r="X18" t="s">
        <v>35</v>
      </c>
    </row>
    <row r="19" spans="2:42" x14ac:dyDescent="0.3">
      <c r="B19" s="6"/>
      <c r="C19" s="7"/>
      <c r="D19" s="22">
        <v>1</v>
      </c>
      <c r="E19" s="23">
        <v>1</v>
      </c>
      <c r="F19" s="24"/>
      <c r="G19" s="25"/>
      <c r="H19" s="74"/>
      <c r="I19" s="77" t="str">
        <f ca="1">IFERROR(OFFSET(INDIRECT("data!" &amp; ADDRESS(MATCH(H19,data!$E:$E,0),5)),MATCH(F19,data!$B$16:$B$27,0),MATCH(G19,data!$B$16:$B$27,0)),"")</f>
        <v/>
      </c>
      <c r="J19" s="26" t="str">
        <f ca="1" xml:space="preserve"> IFERROR( (I19 * VLOOKUP(H19,data!$B$3:$C$8,2,FALSE) / 1000) * ($F$16 / 2000),"")</f>
        <v/>
      </c>
      <c r="K19" s="12"/>
      <c r="N19" s="92" t="s">
        <v>3</v>
      </c>
      <c r="O19" s="53">
        <v>1</v>
      </c>
      <c r="P19" s="54" t="str">
        <f ca="1">J37</f>
        <v/>
      </c>
      <c r="Q19" s="54" t="str">
        <f ca="1">J31</f>
        <v/>
      </c>
      <c r="R19" s="54" t="str">
        <f ca="1">J25</f>
        <v/>
      </c>
      <c r="S19" s="54" t="str">
        <f ca="1">J19</f>
        <v/>
      </c>
      <c r="V19"/>
      <c r="W19"/>
      <c r="X19" t="s">
        <v>36</v>
      </c>
    </row>
    <row r="20" spans="2:42" x14ac:dyDescent="0.3">
      <c r="B20" s="6"/>
      <c r="C20" s="7"/>
      <c r="D20" s="29"/>
      <c r="E20" s="30">
        <v>2</v>
      </c>
      <c r="F20" s="80" t="str">
        <f>IF(G19&lt;&gt;"",G19,"")</f>
        <v/>
      </c>
      <c r="G20" s="31"/>
      <c r="H20" s="75"/>
      <c r="I20" s="78" t="str">
        <f ca="1">IFERROR(OFFSET(INDIRECT("data!" &amp; ADDRESS(MATCH(H20,data!$E:$E,0),5)),MATCH(F20,data!$B$16:$B$27,0),MATCH(G20,data!$B$16:$B$27,0)),"")</f>
        <v/>
      </c>
      <c r="J20" s="32" t="str">
        <f ca="1" xml:space="preserve"> IFERROR( (I20 * VLOOKUP(H20,data!$B$3:$C$8,2,FALSE) / 1000) * ($F$16 / 2000),"")</f>
        <v/>
      </c>
      <c r="K20" s="12"/>
      <c r="N20" s="92"/>
      <c r="O20" s="53">
        <v>2</v>
      </c>
      <c r="P20" s="54" t="str">
        <f ca="1">J38</f>
        <v/>
      </c>
      <c r="Q20" s="54" t="str">
        <f ca="1">J32</f>
        <v/>
      </c>
      <c r="R20" s="54" t="str">
        <f ca="1">J26</f>
        <v/>
      </c>
      <c r="S20" s="54" t="str">
        <f ca="1">J20</f>
        <v/>
      </c>
      <c r="V20"/>
      <c r="W20"/>
      <c r="X20" t="s">
        <v>62</v>
      </c>
    </row>
    <row r="21" spans="2:42" x14ac:dyDescent="0.3">
      <c r="B21" s="6"/>
      <c r="C21" s="7"/>
      <c r="D21" s="29"/>
      <c r="E21" s="30">
        <v>3</v>
      </c>
      <c r="F21" s="80" t="str">
        <f>IF(G20&lt;&gt;"",G20,"")</f>
        <v/>
      </c>
      <c r="G21" s="31"/>
      <c r="H21" s="75"/>
      <c r="I21" s="78" t="str">
        <f ca="1">IFERROR(OFFSET(INDIRECT("data!" &amp; ADDRESS(MATCH(H21,data!$E:$E,0),5)),MATCH(F21,data!$B$16:$B$27,0),MATCH(G21,data!$B$16:$B$27,0)),"")</f>
        <v/>
      </c>
      <c r="J21" s="32" t="str">
        <f ca="1" xml:space="preserve"> IFERROR( (I21 * VLOOKUP(H21,data!$B$3:$C$8,2,FALSE) / 1000) * ($F$16 / 2000),"")</f>
        <v/>
      </c>
      <c r="K21" s="12"/>
      <c r="N21" s="92"/>
      <c r="O21" s="53">
        <v>3</v>
      </c>
      <c r="P21" s="54" t="str">
        <f ca="1">J39</f>
        <v/>
      </c>
      <c r="Q21" s="54" t="str">
        <f ca="1">J33</f>
        <v/>
      </c>
      <c r="R21" s="54" t="str">
        <f ca="1">J27</f>
        <v/>
      </c>
      <c r="S21" s="54" t="str">
        <f ca="1">J21</f>
        <v/>
      </c>
      <c r="W21" t="s">
        <v>32</v>
      </c>
    </row>
    <row r="22" spans="2:42" ht="15" thickBot="1" x14ac:dyDescent="0.35">
      <c r="B22" s="6"/>
      <c r="C22" s="7"/>
      <c r="D22" s="33"/>
      <c r="E22" s="34">
        <v>4</v>
      </c>
      <c r="F22" s="81" t="str">
        <f>IF(G21&lt;&gt;"",G21,"")</f>
        <v/>
      </c>
      <c r="G22" s="35"/>
      <c r="H22" s="76"/>
      <c r="I22" s="79" t="str">
        <f ca="1">IFERROR(OFFSET(INDIRECT("data!" &amp; ADDRESS(MATCH(H22,data!$E:$E,0),5)),MATCH(F22,data!$B$16:$B$27,0),MATCH(G22,data!$B$16:$B$27,0)),"")</f>
        <v/>
      </c>
      <c r="J22" s="36" t="str">
        <f ca="1" xml:space="preserve"> IFERROR( (I22 * VLOOKUP(H22,data!$B$3:$C$8,2,FALSE) / 1000) * ($F$16 / 2000),"")</f>
        <v/>
      </c>
      <c r="K22" s="12"/>
      <c r="N22" s="92"/>
      <c r="O22" s="53">
        <v>4</v>
      </c>
      <c r="P22" s="54" t="str">
        <f ca="1">J40</f>
        <v/>
      </c>
      <c r="Q22" s="54" t="str">
        <f ca="1">J34</f>
        <v/>
      </c>
      <c r="R22" s="54" t="str">
        <f ca="1">J28</f>
        <v/>
      </c>
      <c r="S22" s="54" t="str">
        <f ca="1">J22</f>
        <v/>
      </c>
      <c r="W22" s="57" t="s">
        <v>38</v>
      </c>
      <c r="X22" t="s">
        <v>37</v>
      </c>
    </row>
    <row r="23" spans="2:42" ht="15" thickBot="1" x14ac:dyDescent="0.35">
      <c r="B23" s="6"/>
      <c r="C23" s="7"/>
      <c r="D23" s="37"/>
      <c r="E23" s="7"/>
      <c r="F23" s="7"/>
      <c r="G23" s="7"/>
      <c r="H23" s="38" t="s">
        <v>41</v>
      </c>
      <c r="I23" s="66">
        <f ca="1">SUM(I19:I22)</f>
        <v>0</v>
      </c>
      <c r="J23" s="39">
        <f ca="1">SUM(J19:J22)</f>
        <v>0</v>
      </c>
      <c r="K23" s="12"/>
      <c r="W23" s="57" t="s">
        <v>60</v>
      </c>
      <c r="X23" t="s">
        <v>61</v>
      </c>
    </row>
    <row r="24" spans="2:42" ht="15" thickBot="1" x14ac:dyDescent="0.35">
      <c r="B24" s="6"/>
      <c r="C24" s="7"/>
      <c r="D24" s="37"/>
      <c r="E24" s="7"/>
      <c r="F24" s="7"/>
      <c r="G24" s="7"/>
      <c r="H24" s="7"/>
      <c r="I24" s="67"/>
      <c r="J24" s="42"/>
      <c r="K24" s="12"/>
      <c r="W24" s="57" t="s">
        <v>45</v>
      </c>
      <c r="X24" t="s">
        <v>44</v>
      </c>
      <c r="AG24" s="60"/>
    </row>
    <row r="25" spans="2:42" x14ac:dyDescent="0.3">
      <c r="B25" s="6"/>
      <c r="C25" s="7"/>
      <c r="D25" s="22">
        <v>2</v>
      </c>
      <c r="E25" s="43">
        <v>1</v>
      </c>
      <c r="F25" s="24" t="str">
        <f>IF($D$26="yes",F19,"")</f>
        <v/>
      </c>
      <c r="G25" s="25" t="str">
        <f>IF($D$26="yes",G19,"")</f>
        <v/>
      </c>
      <c r="H25" s="74" t="str">
        <f>IF($D$26="yes",H19,"")</f>
        <v/>
      </c>
      <c r="I25" s="77" t="str">
        <f ca="1">IFERROR(OFFSET(INDIRECT("data!" &amp; ADDRESS(MATCH(H25,data!$E:$E,0),5)),MATCH(F25,data!$B$16:$B$27,0),MATCH(G25,data!$B$16:$B$27,0)),"")</f>
        <v/>
      </c>
      <c r="J25" s="26" t="str">
        <f ca="1" xml:space="preserve"> IFERROR( (I25 * VLOOKUP(H25,data!$B$3:$C$8,2,FALSE) / 1000) * ($F$16 / 2000),"")</f>
        <v/>
      </c>
      <c r="K25" s="12"/>
      <c r="AG25" s="68"/>
    </row>
    <row r="26" spans="2:42" x14ac:dyDescent="0.3">
      <c r="B26" s="6"/>
      <c r="C26" s="45" t="s">
        <v>14</v>
      </c>
      <c r="D26" s="46" t="s">
        <v>15</v>
      </c>
      <c r="E26" s="47">
        <v>2</v>
      </c>
      <c r="F26" s="80" t="str">
        <f>IF(G25&lt;&gt;"",G25,IF($D$26="yes",F20,""))</f>
        <v/>
      </c>
      <c r="G26" s="31" t="str">
        <f t="shared" ref="G26:H28" si="0">IF($D$26="yes",G20,"")</f>
        <v/>
      </c>
      <c r="H26" s="75" t="str">
        <f t="shared" si="0"/>
        <v/>
      </c>
      <c r="I26" s="78" t="str">
        <f ca="1">IFERROR(OFFSET(INDIRECT("data!" &amp; ADDRESS(MATCH(H26,data!$E:$E,0),5)),MATCH(F26,data!$B$16:$B$27,0),MATCH(G26,data!$B$16:$B$27,0)),"")</f>
        <v/>
      </c>
      <c r="J26" s="32" t="str">
        <f ca="1" xml:space="preserve"> IFERROR( (I26 * VLOOKUP(H26,data!$B$3:$C$8,2,FALSE) / 1000) * ($F$16 / 2000),"")</f>
        <v/>
      </c>
      <c r="K26" s="12"/>
      <c r="W26" s="1" t="s">
        <v>57</v>
      </c>
      <c r="AG26" s="60"/>
      <c r="AO26" s="70"/>
      <c r="AP26" s="70"/>
    </row>
    <row r="27" spans="2:42" x14ac:dyDescent="0.3">
      <c r="B27" s="6"/>
      <c r="C27" s="7"/>
      <c r="D27" s="29"/>
      <c r="E27" s="47">
        <v>3</v>
      </c>
      <c r="F27" s="80" t="str">
        <f>IF(G26&lt;&gt;"",G26,IF($D$26="yes",F21,""))</f>
        <v/>
      </c>
      <c r="G27" s="31" t="str">
        <f t="shared" si="0"/>
        <v/>
      </c>
      <c r="H27" s="75" t="str">
        <f t="shared" si="0"/>
        <v/>
      </c>
      <c r="I27" s="78" t="str">
        <f ca="1">IFERROR(OFFSET(INDIRECT("data!" &amp; ADDRESS(MATCH(H27,data!$E:$E,0),5)),MATCH(F27,data!$B$16:$B$27,0),MATCH(G27,data!$B$16:$B$27,0)),"")</f>
        <v/>
      </c>
      <c r="J27" s="32" t="str">
        <f ca="1" xml:space="preserve"> IFERROR( (I27 * VLOOKUP(H27,data!$B$3:$C$8,2,FALSE) / 1000) * ($F$16 / 2000),"")</f>
        <v/>
      </c>
      <c r="K27" s="12"/>
      <c r="X27" s="1" t="s">
        <v>58</v>
      </c>
      <c r="AG27" s="60"/>
      <c r="AJ27" s="63"/>
      <c r="AK27" s="63"/>
      <c r="AL27" s="63"/>
      <c r="AM27" s="63"/>
      <c r="AN27" s="63"/>
      <c r="AO27" s="65"/>
      <c r="AP27" s="70"/>
    </row>
    <row r="28" spans="2:42" ht="15" thickBot="1" x14ac:dyDescent="0.35">
      <c r="B28" s="6"/>
      <c r="C28" s="7"/>
      <c r="D28" s="33"/>
      <c r="E28" s="49">
        <v>4</v>
      </c>
      <c r="F28" s="81" t="str">
        <f>IF(G27&lt;&gt;"",G27,IF($D$26="yes",F22,""))</f>
        <v/>
      </c>
      <c r="G28" s="35" t="str">
        <f t="shared" si="0"/>
        <v/>
      </c>
      <c r="H28" s="76" t="str">
        <f t="shared" si="0"/>
        <v/>
      </c>
      <c r="I28" s="79" t="str">
        <f ca="1">IFERROR(OFFSET(INDIRECT("data!" &amp; ADDRESS(MATCH(H28,data!$E:$E,0),5)),MATCH(F28,data!$B$16:$B$27,0),MATCH(G28,data!$B$16:$B$27,0)),"")</f>
        <v/>
      </c>
      <c r="J28" s="36" t="str">
        <f ca="1" xml:space="preserve"> IFERROR( (I28 * VLOOKUP(H28,data!$B$3:$C$8,2,FALSE) / 1000) * ($F$16 / 2000),"")</f>
        <v/>
      </c>
      <c r="K28" s="12"/>
      <c r="AG28" s="60"/>
      <c r="AK28" s="63"/>
      <c r="AL28" s="63"/>
      <c r="AM28" s="63"/>
      <c r="AN28" s="63"/>
      <c r="AO28" s="65"/>
      <c r="AP28" s="70"/>
    </row>
    <row r="29" spans="2:42" ht="15" thickBot="1" x14ac:dyDescent="0.35">
      <c r="B29" s="6"/>
      <c r="C29" s="7"/>
      <c r="D29" s="37"/>
      <c r="E29" s="7"/>
      <c r="F29" s="7"/>
      <c r="G29" s="7"/>
      <c r="H29" s="38" t="s">
        <v>41</v>
      </c>
      <c r="I29" s="66">
        <f ca="1">SUM(I25:I28)</f>
        <v>0</v>
      </c>
      <c r="J29" s="39">
        <f ca="1">SUM(J25:J28)</f>
        <v>0</v>
      </c>
      <c r="K29" s="12"/>
      <c r="AG29" s="60"/>
      <c r="AL29" s="63"/>
      <c r="AM29" s="63"/>
      <c r="AN29" s="63"/>
      <c r="AO29" s="65"/>
      <c r="AP29" s="70"/>
    </row>
    <row r="30" spans="2:42" ht="15" thickBot="1" x14ac:dyDescent="0.35">
      <c r="B30" s="6"/>
      <c r="C30" s="7"/>
      <c r="D30" s="37"/>
      <c r="E30" s="7"/>
      <c r="F30" s="7"/>
      <c r="G30" s="7"/>
      <c r="H30" s="7"/>
      <c r="I30" s="67"/>
      <c r="J30" s="42"/>
      <c r="K30" s="12"/>
      <c r="AG30" s="60"/>
      <c r="AM30" s="63"/>
      <c r="AN30" s="63"/>
      <c r="AO30" s="65"/>
      <c r="AP30" s="70"/>
    </row>
    <row r="31" spans="2:42" x14ac:dyDescent="0.3">
      <c r="B31" s="6"/>
      <c r="C31" s="7"/>
      <c r="D31" s="22">
        <v>3</v>
      </c>
      <c r="E31" s="43">
        <v>1</v>
      </c>
      <c r="F31" s="24" t="str">
        <f>IF($D$32="yes",F25,"")</f>
        <v/>
      </c>
      <c r="G31" s="25" t="str">
        <f>IF($D$32="yes",G25,"")</f>
        <v/>
      </c>
      <c r="H31" s="74" t="str">
        <f>IF($D$32="yes",H25,"")</f>
        <v/>
      </c>
      <c r="I31" s="77" t="str">
        <f ca="1">IFERROR(OFFSET(INDIRECT("data!" &amp; ADDRESS(MATCH(H31,data!$E:$E,0),5)),MATCH(F31,data!$B$16:$B$27,0),MATCH(G31,data!$B$16:$B$27,0)),"")</f>
        <v/>
      </c>
      <c r="J31" s="26" t="str">
        <f ca="1" xml:space="preserve"> IFERROR( (I31 * VLOOKUP(H31,data!$B$3:$C$8,2,FALSE) / 1000) * ($F$16 / 2000),"")</f>
        <v/>
      </c>
      <c r="K31" s="12"/>
      <c r="AG31" s="60"/>
      <c r="AN31" s="63"/>
      <c r="AO31" s="65"/>
      <c r="AP31" s="70"/>
    </row>
    <row r="32" spans="2:42" x14ac:dyDescent="0.3">
      <c r="B32" s="6"/>
      <c r="C32" s="45" t="s">
        <v>14</v>
      </c>
      <c r="D32" s="46" t="s">
        <v>15</v>
      </c>
      <c r="E32" s="47">
        <v>2</v>
      </c>
      <c r="F32" s="80" t="str">
        <f>IF(G31&lt;&gt;"",G31,IF($D$32="yes",F26,""))</f>
        <v/>
      </c>
      <c r="G32" s="31" t="str">
        <f t="shared" ref="G32:H34" si="1">IF($D$32="yes",G26,"")</f>
        <v/>
      </c>
      <c r="H32" s="75" t="str">
        <f t="shared" si="1"/>
        <v/>
      </c>
      <c r="I32" s="78" t="str">
        <f ca="1">IFERROR(OFFSET(INDIRECT("data!" &amp; ADDRESS(MATCH(H32,data!$E:$E,0),5)),MATCH(F32,data!$B$16:$B$27,0),MATCH(G32,data!$B$16:$B$27,0)),"")</f>
        <v/>
      </c>
      <c r="J32" s="32" t="str">
        <f ca="1" xml:space="preserve"> IFERROR( (I32 * VLOOKUP(H32,data!$B$3:$C$8,2,FALSE) / 1000) * ($F$16 / 2000),"")</f>
        <v/>
      </c>
      <c r="K32" s="12"/>
      <c r="AG32" s="60"/>
      <c r="AO32" s="65"/>
      <c r="AP32" s="70"/>
    </row>
    <row r="33" spans="2:42" x14ac:dyDescent="0.3">
      <c r="B33" s="6"/>
      <c r="C33" s="7"/>
      <c r="D33" s="29"/>
      <c r="E33" s="47">
        <v>3</v>
      </c>
      <c r="F33" s="80" t="str">
        <f>IF(G32&lt;&gt;"",G32,IF($D$32="yes",F27,""))</f>
        <v/>
      </c>
      <c r="G33" s="31" t="str">
        <f t="shared" si="1"/>
        <v/>
      </c>
      <c r="H33" s="75" t="str">
        <f t="shared" si="1"/>
        <v/>
      </c>
      <c r="I33" s="78" t="str">
        <f ca="1">IFERROR(OFFSET(INDIRECT("data!" &amp; ADDRESS(MATCH(H33,data!$E:$E,0),5)),MATCH(F33,data!$B$16:$B$27,0),MATCH(G33,data!$B$16:$B$27,0)),"")</f>
        <v/>
      </c>
      <c r="J33" s="32" t="str">
        <f ca="1" xml:space="preserve"> IFERROR( (I33 * VLOOKUP(H33,data!$B$3:$C$8,2,FALSE) / 1000) * ($F$16 / 2000),"")</f>
        <v/>
      </c>
      <c r="K33" s="12"/>
      <c r="AG33" s="60"/>
      <c r="AH33" s="70"/>
      <c r="AI33" s="70"/>
      <c r="AJ33" s="70"/>
      <c r="AK33" s="70"/>
      <c r="AL33" s="70"/>
      <c r="AM33" s="70"/>
      <c r="AN33" s="70"/>
      <c r="AO33" s="70"/>
      <c r="AP33" s="70"/>
    </row>
    <row r="34" spans="2:42" ht="15" thickBot="1" x14ac:dyDescent="0.35">
      <c r="B34" s="6"/>
      <c r="C34" s="7"/>
      <c r="D34" s="33"/>
      <c r="E34" s="49">
        <v>4</v>
      </c>
      <c r="F34" s="81" t="str">
        <f>IF(G33&lt;&gt;"",G33,IF($D$32="yes",F28,""))</f>
        <v/>
      </c>
      <c r="G34" s="35" t="str">
        <f t="shared" si="1"/>
        <v/>
      </c>
      <c r="H34" s="76" t="str">
        <f t="shared" si="1"/>
        <v/>
      </c>
      <c r="I34" s="79" t="str">
        <f ca="1">IFERROR(OFFSET(INDIRECT("data!" &amp; ADDRESS(MATCH(H34,data!$E:$E,0),5)),MATCH(F34,data!$B$16:$B$27,0),MATCH(G34,data!$B$16:$B$27,0)),"")</f>
        <v/>
      </c>
      <c r="J34" s="36" t="str">
        <f ca="1" xml:space="preserve"> IFERROR( (I34 * VLOOKUP(H34,data!$B$3:$C$8,2,FALSE) / 1000) * ($F$16 / 2000),"")</f>
        <v/>
      </c>
      <c r="K34" s="12"/>
      <c r="AG34" s="60"/>
      <c r="AH34" s="70"/>
      <c r="AI34" s="70"/>
      <c r="AJ34" s="70"/>
      <c r="AK34" s="70"/>
      <c r="AL34" s="70"/>
      <c r="AM34" s="70"/>
      <c r="AN34" s="70"/>
      <c r="AO34" s="70"/>
      <c r="AP34" s="70"/>
    </row>
    <row r="35" spans="2:42" ht="15" thickBot="1" x14ac:dyDescent="0.35">
      <c r="B35" s="6"/>
      <c r="C35" s="7"/>
      <c r="D35" s="37"/>
      <c r="E35" s="7"/>
      <c r="F35" s="7"/>
      <c r="G35" s="7"/>
      <c r="H35" s="38" t="s">
        <v>41</v>
      </c>
      <c r="I35" s="66">
        <f ca="1">SUM(I31:I34)</f>
        <v>0</v>
      </c>
      <c r="J35" s="39">
        <f ca="1">SUM(J31:J34)</f>
        <v>0</v>
      </c>
      <c r="K35" s="12"/>
      <c r="AG35" s="68"/>
    </row>
    <row r="36" spans="2:42" ht="15" thickBot="1" x14ac:dyDescent="0.35">
      <c r="B36" s="6"/>
      <c r="C36" s="7"/>
      <c r="D36" s="37"/>
      <c r="E36" s="7"/>
      <c r="F36" s="7"/>
      <c r="G36" s="7"/>
      <c r="H36" s="7"/>
      <c r="I36" s="67"/>
      <c r="J36" s="7"/>
      <c r="K36" s="12"/>
      <c r="AG36" s="60"/>
      <c r="AO36" s="70"/>
      <c r="AP36" s="70"/>
    </row>
    <row r="37" spans="2:42" x14ac:dyDescent="0.3">
      <c r="B37" s="6"/>
      <c r="C37" s="7"/>
      <c r="D37" s="22">
        <v>4</v>
      </c>
      <c r="E37" s="43">
        <v>1</v>
      </c>
      <c r="F37" s="24" t="str">
        <f>IF($D$38="yes",F31,"")</f>
        <v/>
      </c>
      <c r="G37" s="25" t="str">
        <f>IF($D$38="yes",G31,"")</f>
        <v/>
      </c>
      <c r="H37" s="74" t="str">
        <f>IF($D$38="yes",H31,"")</f>
        <v/>
      </c>
      <c r="I37" s="77" t="str">
        <f ca="1">IFERROR(OFFSET(INDIRECT("data!" &amp; ADDRESS(MATCH(H37,data!$E:$E,0),5)),MATCH(F37,data!$B$16:$B$27,0),MATCH(G37,data!$B$16:$B$27,0)),"")</f>
        <v/>
      </c>
      <c r="J37" s="26" t="str">
        <f ca="1" xml:space="preserve"> IFERROR( (I37 * VLOOKUP(H37,data!$B$3:$C$8,2,FALSE) / 1000) * ($F$16 / 2000),"")</f>
        <v/>
      </c>
      <c r="K37" s="12"/>
      <c r="AG37" s="60"/>
      <c r="AO37" s="70"/>
      <c r="AP37" s="70"/>
    </row>
    <row r="38" spans="2:42" x14ac:dyDescent="0.3">
      <c r="B38" s="6"/>
      <c r="C38" s="45" t="s">
        <v>14</v>
      </c>
      <c r="D38" s="46" t="s">
        <v>15</v>
      </c>
      <c r="E38" s="47">
        <v>2</v>
      </c>
      <c r="F38" s="80" t="str">
        <f>IF(G37&lt;&gt;"",G37,IF($D$38="yes",F32,""))</f>
        <v/>
      </c>
      <c r="G38" s="31" t="str">
        <f t="shared" ref="G38:H40" si="2">IF($D$38="yes",G32,"")</f>
        <v/>
      </c>
      <c r="H38" s="75" t="str">
        <f t="shared" si="2"/>
        <v/>
      </c>
      <c r="I38" s="78" t="str">
        <f ca="1">IFERROR(OFFSET(INDIRECT("data!" &amp; ADDRESS(MATCH(H38,data!$E:$E,0),5)),MATCH(F38,data!$B$16:$B$27,0),MATCH(G38,data!$B$16:$B$27,0)),"")</f>
        <v/>
      </c>
      <c r="J38" s="32" t="str">
        <f ca="1" xml:space="preserve"> IFERROR( (I38 * VLOOKUP(H38,data!$B$3:$C$8,2,FALSE) / 1000) * ($F$16 / 2000),"")</f>
        <v/>
      </c>
      <c r="K38" s="12"/>
      <c r="AG38" s="60"/>
      <c r="AO38" s="70"/>
      <c r="AP38" s="70"/>
    </row>
    <row r="39" spans="2:42" x14ac:dyDescent="0.3">
      <c r="B39" s="6"/>
      <c r="C39" s="7"/>
      <c r="D39" s="29"/>
      <c r="E39" s="47">
        <v>3</v>
      </c>
      <c r="F39" s="80" t="str">
        <f>IF(G38&lt;&gt;"",G38,IF($D$38="yes",F33,""))</f>
        <v/>
      </c>
      <c r="G39" s="31" t="str">
        <f t="shared" si="2"/>
        <v/>
      </c>
      <c r="H39" s="75" t="str">
        <f t="shared" si="2"/>
        <v/>
      </c>
      <c r="I39" s="78" t="str">
        <f ca="1">IFERROR(OFFSET(INDIRECT("data!" &amp; ADDRESS(MATCH(H39,data!$E:$E,0),5)),MATCH(F39,data!$B$16:$B$27,0),MATCH(G39,data!$B$16:$B$27,0)),"")</f>
        <v/>
      </c>
      <c r="J39" s="32" t="str">
        <f ca="1" xml:space="preserve"> IFERROR( (I39 * VLOOKUP(H39,data!$B$3:$C$8,2,FALSE) / 1000) * ($F$16 / 2000),"")</f>
        <v/>
      </c>
      <c r="K39" s="12"/>
      <c r="AG39" s="60"/>
      <c r="AO39" s="70"/>
      <c r="AP39" s="70"/>
    </row>
    <row r="40" spans="2:42" ht="15" thickBot="1" x14ac:dyDescent="0.35">
      <c r="B40" s="6"/>
      <c r="C40" s="7"/>
      <c r="D40" s="33"/>
      <c r="E40" s="49">
        <v>4</v>
      </c>
      <c r="F40" s="81" t="str">
        <f>IF(G39&lt;&gt;"",G39,IF($D$38="yes",F34,""))</f>
        <v/>
      </c>
      <c r="G40" s="35" t="str">
        <f t="shared" si="2"/>
        <v/>
      </c>
      <c r="H40" s="76" t="str">
        <f t="shared" si="2"/>
        <v/>
      </c>
      <c r="I40" s="79" t="str">
        <f ca="1">IFERROR(OFFSET(INDIRECT("data!" &amp; ADDRESS(MATCH(H40,data!$E:$E,0),5)),MATCH(F40,data!$B$16:$B$27,0),MATCH(G40,data!$B$16:$B$27,0)),"")</f>
        <v/>
      </c>
      <c r="J40" s="36" t="str">
        <f ca="1" xml:space="preserve"> IFERROR( (I40 * VLOOKUP(H40,data!$B$3:$C$8,2,FALSE) / 1000) * ($F$16 / 2000),"")</f>
        <v/>
      </c>
      <c r="K40" s="12"/>
      <c r="AG40" s="60"/>
      <c r="AO40" s="70"/>
      <c r="AP40" s="70"/>
    </row>
    <row r="41" spans="2:42" ht="15" thickBot="1" x14ac:dyDescent="0.35">
      <c r="B41" s="6"/>
      <c r="C41" s="7"/>
      <c r="D41" s="7"/>
      <c r="E41" s="7"/>
      <c r="F41" s="7"/>
      <c r="G41" s="7"/>
      <c r="H41" s="38" t="s">
        <v>41</v>
      </c>
      <c r="I41" s="66">
        <f ca="1">SUM(I37:I40)</f>
        <v>0</v>
      </c>
      <c r="J41" s="39">
        <f ca="1">SUM(J37:J40)</f>
        <v>0</v>
      </c>
      <c r="K41" s="12"/>
      <c r="AG41" s="60"/>
      <c r="AO41" s="70"/>
      <c r="AP41" s="70"/>
    </row>
    <row r="42" spans="2:42" ht="15" thickBot="1" x14ac:dyDescent="0.35">
      <c r="B42" s="50"/>
      <c r="C42" s="51"/>
      <c r="D42" s="51"/>
      <c r="E42" s="51"/>
      <c r="F42" s="51"/>
      <c r="G42" s="51"/>
      <c r="H42" s="51"/>
      <c r="I42" s="51"/>
      <c r="J42" s="51"/>
      <c r="K42" s="52"/>
      <c r="AG42" s="60"/>
      <c r="AO42" s="70"/>
      <c r="AP42" s="70"/>
    </row>
    <row r="43" spans="2:42" x14ac:dyDescent="0.3">
      <c r="B43"/>
      <c r="C43"/>
      <c r="D43"/>
      <c r="E43"/>
      <c r="F43"/>
      <c r="G43"/>
      <c r="H43"/>
      <c r="I43"/>
      <c r="J43"/>
      <c r="K43"/>
      <c r="AG43" s="60"/>
      <c r="AH43" s="70"/>
      <c r="AI43" s="70"/>
      <c r="AJ43" s="70"/>
      <c r="AK43" s="70"/>
      <c r="AL43" s="70"/>
      <c r="AM43" s="70"/>
      <c r="AN43" s="70"/>
      <c r="AO43" s="70"/>
      <c r="AP43" s="70"/>
    </row>
    <row r="44" spans="2:42" x14ac:dyDescent="0.3">
      <c r="B44"/>
      <c r="C44"/>
      <c r="D44"/>
      <c r="E44"/>
      <c r="F44"/>
      <c r="G44"/>
      <c r="H44"/>
      <c r="I44"/>
      <c r="J44"/>
      <c r="K44"/>
      <c r="P44"/>
      <c r="AG44" s="60"/>
      <c r="AH44" s="70"/>
      <c r="AI44" s="70"/>
      <c r="AJ44" s="70"/>
      <c r="AK44" s="70"/>
      <c r="AL44" s="70"/>
      <c r="AM44" s="70"/>
      <c r="AN44" s="70"/>
      <c r="AO44" s="70"/>
      <c r="AP44" s="70"/>
    </row>
    <row r="45" spans="2:42" x14ac:dyDescent="0.3">
      <c r="B45"/>
      <c r="C45"/>
      <c r="D45"/>
      <c r="E45"/>
      <c r="F45"/>
      <c r="G45"/>
      <c r="H45"/>
      <c r="I45"/>
      <c r="J45"/>
      <c r="K45"/>
      <c r="AG45" s="68"/>
    </row>
    <row r="46" spans="2:42" x14ac:dyDescent="0.3">
      <c r="B46"/>
      <c r="C46"/>
      <c r="D46"/>
      <c r="E46"/>
      <c r="F46"/>
      <c r="G46"/>
      <c r="H46"/>
      <c r="I46"/>
      <c r="J46"/>
      <c r="K46"/>
      <c r="O46"/>
      <c r="AG46" s="60"/>
      <c r="AI46" s="70"/>
      <c r="AJ46" s="70"/>
      <c r="AK46" s="70"/>
      <c r="AL46" s="70"/>
      <c r="AM46" s="70"/>
    </row>
    <row r="47" spans="2:42" x14ac:dyDescent="0.3">
      <c r="B47"/>
      <c r="C47"/>
      <c r="D47"/>
      <c r="E47"/>
      <c r="F47"/>
      <c r="G47"/>
      <c r="H47"/>
      <c r="I47"/>
      <c r="J47"/>
      <c r="K47"/>
      <c r="AG47" s="60"/>
      <c r="AH47" s="70"/>
      <c r="AI47" s="71"/>
      <c r="AJ47" s="70"/>
      <c r="AK47" s="70"/>
      <c r="AL47" s="70"/>
      <c r="AM47" s="70"/>
      <c r="AN47" s="70"/>
      <c r="AO47" s="70"/>
      <c r="AP47" s="70"/>
    </row>
    <row r="48" spans="2:42" x14ac:dyDescent="0.3">
      <c r="B48"/>
      <c r="C48"/>
      <c r="D48"/>
      <c r="E48"/>
      <c r="F48"/>
      <c r="G48"/>
      <c r="H48"/>
      <c r="I48"/>
      <c r="J48"/>
      <c r="K48"/>
      <c r="AG48" s="60"/>
      <c r="AH48" s="70"/>
      <c r="AI48" s="70"/>
      <c r="AJ48" s="70"/>
      <c r="AK48" s="70"/>
      <c r="AL48" s="70"/>
      <c r="AM48" s="70"/>
      <c r="AN48" s="70"/>
      <c r="AO48" s="70"/>
      <c r="AP48" s="70"/>
    </row>
    <row r="49" spans="2:42" x14ac:dyDescent="0.3">
      <c r="B49"/>
      <c r="C49"/>
      <c r="D49"/>
      <c r="E49"/>
      <c r="F49"/>
      <c r="G49"/>
      <c r="H49"/>
      <c r="I49"/>
      <c r="J49"/>
      <c r="K49"/>
      <c r="AG49" s="60"/>
      <c r="AH49" s="70"/>
      <c r="AI49" s="70"/>
      <c r="AJ49" s="70"/>
      <c r="AL49" s="70"/>
      <c r="AM49" s="70"/>
      <c r="AN49" s="70"/>
      <c r="AO49" s="70"/>
      <c r="AP49" s="70"/>
    </row>
    <row r="50" spans="2:42" x14ac:dyDescent="0.3">
      <c r="B50"/>
      <c r="C50"/>
      <c r="D50"/>
      <c r="E50"/>
      <c r="F50"/>
      <c r="G50"/>
      <c r="H50"/>
      <c r="I50"/>
      <c r="J50"/>
      <c r="K50"/>
      <c r="AG50" s="60"/>
      <c r="AH50" s="70"/>
      <c r="AI50" s="70"/>
      <c r="AJ50" s="70"/>
      <c r="AK50" s="70"/>
      <c r="AM50" s="70"/>
      <c r="AN50" s="70"/>
      <c r="AO50" s="70"/>
      <c r="AP50" s="70"/>
    </row>
    <row r="51" spans="2:42" x14ac:dyDescent="0.3">
      <c r="B51"/>
      <c r="C51"/>
      <c r="D51"/>
      <c r="E51"/>
      <c r="F51"/>
      <c r="G51"/>
      <c r="H51"/>
      <c r="I51"/>
      <c r="J51"/>
      <c r="K51"/>
      <c r="AG51" s="60"/>
      <c r="AH51" s="70"/>
      <c r="AI51" s="70"/>
      <c r="AJ51" s="70"/>
      <c r="AK51" s="70"/>
      <c r="AL51" s="70"/>
      <c r="AM51" s="70"/>
      <c r="AN51" s="70"/>
      <c r="AO51" s="70"/>
      <c r="AP51" s="70"/>
    </row>
    <row r="52" spans="2:42" x14ac:dyDescent="0.3">
      <c r="B52"/>
      <c r="C52"/>
      <c r="D52"/>
      <c r="E52"/>
      <c r="F52"/>
      <c r="G52"/>
      <c r="H52"/>
      <c r="I52"/>
      <c r="J52"/>
      <c r="K52"/>
      <c r="AG52" s="60"/>
      <c r="AI52" s="70"/>
      <c r="AJ52" s="70"/>
      <c r="AK52" s="70"/>
      <c r="AL52" s="70"/>
      <c r="AM52" s="70"/>
    </row>
    <row r="53" spans="2:42" x14ac:dyDescent="0.3">
      <c r="B53"/>
      <c r="C53"/>
      <c r="D53"/>
      <c r="E53"/>
      <c r="F53"/>
      <c r="G53"/>
      <c r="H53"/>
      <c r="I53"/>
      <c r="J53"/>
      <c r="K53"/>
      <c r="AG53" s="60"/>
      <c r="AI53" s="70"/>
      <c r="AJ53" s="70"/>
      <c r="AK53" s="70"/>
      <c r="AL53" s="70"/>
      <c r="AM53" s="70"/>
    </row>
    <row r="54" spans="2:42" x14ac:dyDescent="0.3">
      <c r="B54"/>
      <c r="C54"/>
      <c r="D54"/>
      <c r="E54"/>
      <c r="F54"/>
      <c r="G54"/>
      <c r="H54"/>
      <c r="I54"/>
      <c r="J54"/>
      <c r="K54"/>
      <c r="AG54" s="60"/>
      <c r="AI54" s="70"/>
      <c r="AJ54" s="70"/>
      <c r="AK54" s="70"/>
      <c r="AL54" s="70"/>
      <c r="AM54" s="70"/>
    </row>
    <row r="55" spans="2:42" x14ac:dyDescent="0.3">
      <c r="B55"/>
      <c r="C55"/>
      <c r="D55"/>
      <c r="E55"/>
      <c r="F55"/>
      <c r="G55"/>
      <c r="H55"/>
      <c r="I55"/>
      <c r="J55"/>
      <c r="K55"/>
      <c r="AG55" s="68"/>
    </row>
    <row r="56" spans="2:42" x14ac:dyDescent="0.3">
      <c r="B56"/>
      <c r="C56"/>
      <c r="D56"/>
      <c r="E56"/>
      <c r="F56"/>
      <c r="G56"/>
      <c r="H56"/>
      <c r="I56"/>
      <c r="J56"/>
      <c r="K56"/>
      <c r="AG56" s="60"/>
      <c r="AI56" s="58"/>
      <c r="AJ56" s="59"/>
      <c r="AK56" s="59"/>
      <c r="AL56" s="58"/>
      <c r="AM56" s="58"/>
      <c r="AN56" s="58"/>
      <c r="AO56" s="59"/>
      <c r="AP56" s="59"/>
    </row>
    <row r="57" spans="2:42" x14ac:dyDescent="0.3">
      <c r="B57"/>
      <c r="C57"/>
      <c r="D57"/>
      <c r="E57"/>
      <c r="F57"/>
      <c r="G57"/>
      <c r="H57"/>
      <c r="I57"/>
      <c r="J57"/>
      <c r="K57"/>
      <c r="AG57" s="60"/>
      <c r="AH57" s="58"/>
      <c r="AI57" s="61"/>
      <c r="AJ57" s="60"/>
      <c r="AK57" s="60"/>
      <c r="AL57" s="60"/>
      <c r="AM57" s="59"/>
      <c r="AN57" s="60"/>
      <c r="AO57" s="59"/>
      <c r="AP57" s="59"/>
    </row>
    <row r="58" spans="2:42" x14ac:dyDescent="0.3">
      <c r="B58"/>
      <c r="C58"/>
      <c r="D58"/>
      <c r="E58"/>
      <c r="F58"/>
      <c r="G58"/>
      <c r="H58"/>
      <c r="I58"/>
      <c r="J58"/>
      <c r="K58"/>
      <c r="AG58" s="60"/>
      <c r="AH58" s="59"/>
      <c r="AI58" s="60"/>
      <c r="AJ58" s="60"/>
      <c r="AK58" s="60"/>
      <c r="AL58" s="60"/>
      <c r="AM58" s="59"/>
      <c r="AN58" s="60"/>
      <c r="AO58" s="59"/>
      <c r="AP58" s="59"/>
    </row>
    <row r="59" spans="2:42" x14ac:dyDescent="0.3">
      <c r="B59"/>
      <c r="C59"/>
      <c r="D59"/>
      <c r="E59"/>
      <c r="F59"/>
      <c r="G59"/>
      <c r="H59"/>
      <c r="I59"/>
      <c r="J59"/>
      <c r="K59"/>
      <c r="AG59" s="60"/>
      <c r="AH59" s="59"/>
      <c r="AI59" s="60"/>
      <c r="AJ59" s="60"/>
      <c r="AK59" s="60"/>
      <c r="AL59" s="60"/>
      <c r="AM59" s="59"/>
      <c r="AN59" s="60"/>
      <c r="AO59" s="59"/>
      <c r="AP59" s="59"/>
    </row>
    <row r="60" spans="2:42" x14ac:dyDescent="0.3">
      <c r="B60"/>
      <c r="C60"/>
      <c r="D60"/>
      <c r="E60"/>
      <c r="F60"/>
      <c r="G60"/>
      <c r="H60"/>
      <c r="I60"/>
      <c r="J60"/>
      <c r="K60"/>
      <c r="AG60" s="60"/>
      <c r="AH60" s="58"/>
      <c r="AI60" s="60"/>
      <c r="AJ60" s="60"/>
      <c r="AK60" s="60"/>
      <c r="AL60" s="60"/>
      <c r="AM60" s="59"/>
      <c r="AN60" s="60"/>
      <c r="AO60" s="59"/>
      <c r="AP60" s="59"/>
    </row>
    <row r="61" spans="2:42" x14ac:dyDescent="0.3">
      <c r="B61"/>
      <c r="C61"/>
      <c r="D61"/>
      <c r="E61"/>
      <c r="F61"/>
      <c r="G61"/>
      <c r="H61"/>
      <c r="I61"/>
      <c r="J61"/>
      <c r="K61"/>
      <c r="AG61" s="60"/>
      <c r="AH61" s="58"/>
      <c r="AI61" s="59"/>
      <c r="AJ61" s="59"/>
      <c r="AK61" s="59"/>
      <c r="AL61" s="59"/>
      <c r="AM61" s="60"/>
      <c r="AN61" s="59"/>
      <c r="AO61" s="59"/>
      <c r="AP61" s="59"/>
    </row>
    <row r="62" spans="2:42" x14ac:dyDescent="0.3">
      <c r="B62"/>
      <c r="C62"/>
      <c r="D62"/>
      <c r="E62"/>
      <c r="F62"/>
      <c r="G62"/>
      <c r="H62"/>
      <c r="I62"/>
      <c r="J62"/>
      <c r="K62"/>
      <c r="AG62" s="60"/>
      <c r="AH62" s="58"/>
      <c r="AI62" s="60"/>
      <c r="AJ62" s="60"/>
      <c r="AK62" s="60"/>
      <c r="AL62" s="60"/>
      <c r="AM62" s="59"/>
      <c r="AN62" s="60"/>
      <c r="AO62" s="59"/>
      <c r="AP62" s="59"/>
    </row>
    <row r="63" spans="2:42" x14ac:dyDescent="0.3">
      <c r="B63"/>
      <c r="C63"/>
      <c r="D63"/>
      <c r="E63"/>
      <c r="F63"/>
      <c r="G63"/>
      <c r="H63"/>
      <c r="I63"/>
      <c r="J63"/>
      <c r="K63"/>
      <c r="AG63" s="60"/>
      <c r="AH63" s="59"/>
      <c r="AI63" s="59"/>
      <c r="AJ63" s="59"/>
      <c r="AK63" s="59"/>
      <c r="AL63" s="59"/>
      <c r="AM63" s="59"/>
      <c r="AN63" s="59"/>
      <c r="AO63" s="60"/>
      <c r="AP63" s="59"/>
    </row>
    <row r="64" spans="2:42" x14ac:dyDescent="0.3">
      <c r="B64"/>
      <c r="C64"/>
      <c r="D64"/>
      <c r="E64"/>
      <c r="F64"/>
      <c r="G64"/>
      <c r="H64"/>
      <c r="I64"/>
      <c r="J64"/>
      <c r="K64"/>
      <c r="AG64" s="60"/>
      <c r="AH64" s="59"/>
      <c r="AI64" s="59"/>
      <c r="AJ64" s="59"/>
      <c r="AK64" s="59"/>
      <c r="AL64" s="59"/>
      <c r="AM64" s="59"/>
      <c r="AN64" s="59"/>
      <c r="AO64" s="59"/>
    </row>
    <row r="65" spans="2:42" x14ac:dyDescent="0.3">
      <c r="B65"/>
      <c r="C65"/>
      <c r="D65"/>
      <c r="E65"/>
      <c r="F65"/>
      <c r="G65"/>
      <c r="H65"/>
      <c r="I65"/>
      <c r="J65"/>
      <c r="K65"/>
      <c r="AG65" s="68"/>
    </row>
    <row r="66" spans="2:42" x14ac:dyDescent="0.3">
      <c r="B66"/>
      <c r="C66"/>
      <c r="D66"/>
      <c r="E66"/>
      <c r="F66"/>
      <c r="G66"/>
      <c r="H66"/>
      <c r="I66"/>
      <c r="J66"/>
      <c r="K66"/>
      <c r="AG66" s="60"/>
      <c r="AI66" s="61"/>
      <c r="AJ66" s="60"/>
      <c r="AK66" s="60"/>
      <c r="AL66" s="61"/>
      <c r="AM66" s="61"/>
      <c r="AN66" s="61"/>
      <c r="AO66" s="72"/>
      <c r="AP66" s="72"/>
    </row>
    <row r="67" spans="2:42" x14ac:dyDescent="0.3">
      <c r="B67"/>
      <c r="C67"/>
      <c r="D67"/>
      <c r="E67"/>
      <c r="F67"/>
      <c r="G67"/>
      <c r="H67"/>
      <c r="I67"/>
      <c r="J67"/>
      <c r="K67"/>
      <c r="AG67" s="60"/>
      <c r="AH67" s="61"/>
      <c r="AI67" s="61"/>
      <c r="AJ67" s="60"/>
      <c r="AK67" s="60"/>
      <c r="AL67" s="60"/>
      <c r="AM67" s="60"/>
      <c r="AN67" s="60"/>
      <c r="AO67" s="72"/>
      <c r="AP67" s="72"/>
    </row>
    <row r="68" spans="2:42" x14ac:dyDescent="0.3">
      <c r="B68"/>
      <c r="C68"/>
      <c r="D68"/>
      <c r="E68"/>
      <c r="F68"/>
      <c r="G68"/>
      <c r="H68"/>
      <c r="I68"/>
      <c r="J68"/>
      <c r="K68"/>
      <c r="AG68" s="60"/>
      <c r="AH68" s="60"/>
      <c r="AI68" s="60"/>
      <c r="AJ68" s="60"/>
      <c r="AK68" s="60"/>
      <c r="AL68" s="60"/>
      <c r="AM68" s="60"/>
      <c r="AN68" s="60"/>
      <c r="AO68" s="72"/>
      <c r="AP68" s="72"/>
    </row>
    <row r="69" spans="2:42" x14ac:dyDescent="0.3">
      <c r="B69"/>
      <c r="C69"/>
      <c r="D69"/>
      <c r="E69"/>
      <c r="F69"/>
      <c r="G69"/>
      <c r="H69"/>
      <c r="I69"/>
      <c r="J69"/>
      <c r="K69"/>
      <c r="AG69" s="60"/>
      <c r="AH69" s="60"/>
      <c r="AI69" s="60"/>
      <c r="AJ69" s="60"/>
      <c r="AK69" s="60"/>
      <c r="AL69" s="60"/>
      <c r="AM69" s="60"/>
      <c r="AN69" s="60"/>
      <c r="AO69" s="72"/>
      <c r="AP69" s="72"/>
    </row>
    <row r="70" spans="2:42" x14ac:dyDescent="0.3">
      <c r="B70"/>
      <c r="C70"/>
      <c r="D70"/>
      <c r="E70"/>
      <c r="F70"/>
      <c r="G70"/>
      <c r="H70"/>
      <c r="I70"/>
      <c r="J70"/>
      <c r="K70"/>
      <c r="AG70" s="60"/>
      <c r="AH70" s="61"/>
      <c r="AI70" s="60"/>
      <c r="AJ70" s="60"/>
      <c r="AK70" s="60"/>
      <c r="AL70" s="60"/>
      <c r="AM70" s="60"/>
      <c r="AN70" s="60"/>
      <c r="AO70" s="72"/>
      <c r="AP70" s="72"/>
    </row>
    <row r="71" spans="2:42" x14ac:dyDescent="0.3">
      <c r="B71"/>
      <c r="C71"/>
      <c r="D71"/>
      <c r="E71"/>
      <c r="F71"/>
      <c r="G71"/>
      <c r="H71"/>
      <c r="I71"/>
      <c r="J71"/>
      <c r="K71"/>
      <c r="AG71" s="60"/>
      <c r="AH71" s="61"/>
      <c r="AI71" s="60"/>
      <c r="AJ71" s="60"/>
      <c r="AK71" s="60"/>
      <c r="AL71" s="60"/>
      <c r="AM71" s="60"/>
      <c r="AN71" s="60"/>
      <c r="AO71" s="72"/>
      <c r="AP71" s="72"/>
    </row>
    <row r="72" spans="2:42" x14ac:dyDescent="0.3">
      <c r="B72"/>
      <c r="C72"/>
      <c r="D72"/>
      <c r="E72"/>
      <c r="F72"/>
      <c r="G72"/>
      <c r="H72"/>
      <c r="I72"/>
      <c r="J72"/>
      <c r="K72"/>
      <c r="AG72" s="60"/>
      <c r="AH72" s="61"/>
      <c r="AI72" s="60"/>
      <c r="AJ72" s="60"/>
      <c r="AK72" s="60"/>
      <c r="AL72" s="60"/>
      <c r="AM72" s="60"/>
      <c r="AN72" s="60"/>
      <c r="AO72" s="72"/>
      <c r="AP72" s="72"/>
    </row>
    <row r="73" spans="2:42" x14ac:dyDescent="0.3">
      <c r="B73"/>
      <c r="C73"/>
      <c r="D73"/>
      <c r="E73"/>
      <c r="F73"/>
      <c r="G73"/>
      <c r="H73"/>
      <c r="I73"/>
      <c r="J73"/>
      <c r="K73"/>
      <c r="AG73" s="60"/>
      <c r="AH73" s="72"/>
      <c r="AI73" s="72"/>
      <c r="AJ73" s="72"/>
      <c r="AK73" s="72"/>
      <c r="AL73" s="72"/>
      <c r="AM73" s="72"/>
      <c r="AN73" s="72"/>
      <c r="AO73" s="72"/>
      <c r="AP73" s="72"/>
    </row>
    <row r="74" spans="2:42" x14ac:dyDescent="0.3">
      <c r="B74"/>
      <c r="C74"/>
      <c r="D74"/>
      <c r="E74"/>
      <c r="F74"/>
      <c r="G74"/>
      <c r="H74"/>
      <c r="I74"/>
      <c r="J74"/>
      <c r="K74"/>
      <c r="AG74" s="60"/>
      <c r="AH74" s="72"/>
      <c r="AI74" s="72"/>
      <c r="AJ74" s="72"/>
      <c r="AK74" s="72"/>
      <c r="AL74" s="72"/>
      <c r="AM74" s="72"/>
      <c r="AN74" s="72"/>
      <c r="AO74" s="72"/>
      <c r="AP74" s="73"/>
    </row>
    <row r="75" spans="2:42" x14ac:dyDescent="0.3">
      <c r="B75"/>
      <c r="C75"/>
      <c r="D75"/>
      <c r="E75"/>
      <c r="F75"/>
      <c r="G75"/>
      <c r="H75"/>
      <c r="I75"/>
      <c r="J75"/>
      <c r="K75"/>
      <c r="P75" s="1" t="s">
        <v>63</v>
      </c>
      <c r="AG75" s="60"/>
    </row>
    <row r="76" spans="2:42" x14ac:dyDescent="0.3">
      <c r="B76"/>
      <c r="C76" t="s">
        <v>51</v>
      </c>
      <c r="D76"/>
      <c r="E76"/>
      <c r="F76"/>
      <c r="G76"/>
      <c r="H76"/>
      <c r="I76"/>
      <c r="J76"/>
      <c r="K76"/>
      <c r="P76" s="1" t="s">
        <v>59</v>
      </c>
      <c r="AG76" s="60"/>
      <c r="AI76" s="61"/>
      <c r="AJ76" s="61"/>
      <c r="AK76" s="61"/>
      <c r="AL76" s="61"/>
      <c r="AM76" s="61"/>
      <c r="AN76" s="61"/>
      <c r="AO76" s="61"/>
    </row>
    <row r="77" spans="2:42" x14ac:dyDescent="0.3">
      <c r="B77"/>
      <c r="C77"/>
      <c r="D77"/>
      <c r="E77"/>
      <c r="F77"/>
      <c r="G77"/>
      <c r="H77"/>
      <c r="I77"/>
      <c r="J77"/>
      <c r="K77"/>
      <c r="AG77" s="60"/>
      <c r="AJ77" s="60"/>
      <c r="AK77" s="60"/>
      <c r="AL77" s="60"/>
      <c r="AM77" s="60"/>
      <c r="AN77" s="60"/>
      <c r="AO77" s="60"/>
    </row>
    <row r="78" spans="2:42" x14ac:dyDescent="0.3">
      <c r="B78"/>
      <c r="C78"/>
      <c r="D78"/>
      <c r="E78"/>
      <c r="F78"/>
      <c r="G78"/>
      <c r="H78"/>
      <c r="I78"/>
      <c r="J78"/>
      <c r="K78"/>
      <c r="AG78" s="60"/>
      <c r="AK78" s="60"/>
      <c r="AL78" s="60"/>
      <c r="AM78" s="60"/>
      <c r="AN78" s="60"/>
      <c r="AO78" s="60"/>
    </row>
    <row r="79" spans="2:42" x14ac:dyDescent="0.3">
      <c r="B79"/>
      <c r="C79"/>
      <c r="D79"/>
      <c r="E79"/>
      <c r="F79"/>
      <c r="G79"/>
      <c r="H79"/>
      <c r="I79"/>
      <c r="J79"/>
      <c r="K79"/>
      <c r="AG79" s="60"/>
      <c r="AL79" s="60"/>
      <c r="AM79" s="60"/>
      <c r="AN79" s="60"/>
      <c r="AO79" s="60"/>
    </row>
    <row r="80" spans="2:42" x14ac:dyDescent="0.3">
      <c r="B80"/>
      <c r="C80"/>
      <c r="D80"/>
      <c r="E80"/>
      <c r="F80"/>
      <c r="G80"/>
      <c r="H80"/>
      <c r="I80"/>
      <c r="J80"/>
      <c r="K80"/>
      <c r="AM80" s="60"/>
      <c r="AN80" s="60"/>
      <c r="AO80" s="60"/>
    </row>
    <row r="81" spans="2:41" x14ac:dyDescent="0.3">
      <c r="B81"/>
      <c r="C81"/>
      <c r="D81"/>
      <c r="E81"/>
      <c r="F81"/>
      <c r="G81"/>
      <c r="H81"/>
      <c r="I81"/>
      <c r="J81"/>
      <c r="K81"/>
      <c r="AN81" s="60"/>
      <c r="AO81" s="60"/>
    </row>
    <row r="82" spans="2:41" x14ac:dyDescent="0.3">
      <c r="B82"/>
      <c r="C82"/>
      <c r="D82"/>
      <c r="E82"/>
      <c r="F82"/>
      <c r="G82"/>
      <c r="H82"/>
      <c r="I82"/>
      <c r="J82"/>
      <c r="K82"/>
      <c r="AO82" s="60"/>
    </row>
    <row r="83" spans="2:41" x14ac:dyDescent="0.3">
      <c r="B83"/>
      <c r="C83"/>
      <c r="D83"/>
      <c r="E83"/>
      <c r="F83"/>
      <c r="G83"/>
      <c r="H83"/>
      <c r="I83"/>
      <c r="J83"/>
      <c r="K83"/>
    </row>
    <row r="84" spans="2:41" x14ac:dyDescent="0.3">
      <c r="B84"/>
      <c r="C84"/>
      <c r="D84"/>
      <c r="E84"/>
      <c r="F84"/>
      <c r="G84"/>
      <c r="H84"/>
      <c r="I84"/>
      <c r="J84"/>
      <c r="K84"/>
    </row>
    <row r="85" spans="2:41" x14ac:dyDescent="0.3">
      <c r="B85"/>
      <c r="C85"/>
      <c r="D85"/>
      <c r="E85"/>
      <c r="F85"/>
      <c r="G85"/>
      <c r="H85"/>
      <c r="I85"/>
      <c r="J85"/>
      <c r="K85"/>
    </row>
    <row r="86" spans="2:41" x14ac:dyDescent="0.3">
      <c r="B86"/>
      <c r="C86"/>
      <c r="D86"/>
      <c r="E86"/>
      <c r="F86"/>
      <c r="G86"/>
      <c r="H86"/>
      <c r="I86"/>
      <c r="J86"/>
      <c r="K86"/>
    </row>
    <row r="87" spans="2:41" x14ac:dyDescent="0.3">
      <c r="B87"/>
      <c r="C87"/>
      <c r="D87"/>
      <c r="E87"/>
      <c r="F87"/>
      <c r="G87"/>
      <c r="H87"/>
      <c r="I87"/>
      <c r="J87"/>
      <c r="K87"/>
    </row>
    <row r="88" spans="2:41" x14ac:dyDescent="0.3">
      <c r="B88"/>
      <c r="C88"/>
      <c r="D88"/>
      <c r="E88"/>
      <c r="F88"/>
      <c r="G88"/>
      <c r="H88"/>
      <c r="I88"/>
      <c r="J88"/>
      <c r="K88"/>
    </row>
    <row r="89" spans="2:41" x14ac:dyDescent="0.3">
      <c r="B89"/>
      <c r="C89"/>
      <c r="D89"/>
      <c r="E89"/>
      <c r="F89"/>
      <c r="G89"/>
      <c r="H89"/>
      <c r="I89"/>
      <c r="J89"/>
      <c r="K89"/>
    </row>
    <row r="90" spans="2:41" x14ac:dyDescent="0.3">
      <c r="B90"/>
      <c r="C90"/>
      <c r="D90"/>
      <c r="E90"/>
      <c r="F90"/>
      <c r="G90"/>
      <c r="H90"/>
      <c r="I90"/>
      <c r="J90"/>
      <c r="K90"/>
    </row>
    <row r="91" spans="2:41" x14ac:dyDescent="0.3">
      <c r="B91"/>
      <c r="C91"/>
      <c r="D91"/>
      <c r="E91"/>
      <c r="F91"/>
      <c r="G91"/>
      <c r="H91"/>
      <c r="I91"/>
      <c r="J91"/>
      <c r="K91"/>
    </row>
    <row r="92" spans="2:41" x14ac:dyDescent="0.3">
      <c r="B92"/>
      <c r="C92"/>
      <c r="D92"/>
      <c r="E92"/>
      <c r="F92"/>
      <c r="G92"/>
      <c r="H92"/>
      <c r="I92"/>
      <c r="J92"/>
      <c r="K92"/>
    </row>
    <row r="93" spans="2:41" x14ac:dyDescent="0.3">
      <c r="B93"/>
      <c r="C93"/>
      <c r="D93"/>
      <c r="E93"/>
      <c r="F93"/>
      <c r="G93"/>
      <c r="H93"/>
      <c r="I93"/>
      <c r="J93"/>
      <c r="K93"/>
    </row>
    <row r="94" spans="2:41" x14ac:dyDescent="0.3">
      <c r="B94"/>
      <c r="C94"/>
      <c r="D94"/>
      <c r="E94"/>
      <c r="F94"/>
      <c r="G94"/>
      <c r="H94"/>
      <c r="I94"/>
      <c r="J94"/>
      <c r="K94"/>
    </row>
    <row r="95" spans="2:41" x14ac:dyDescent="0.3">
      <c r="B95"/>
      <c r="C95"/>
      <c r="D95"/>
      <c r="E95"/>
      <c r="F95"/>
      <c r="G95"/>
      <c r="H95"/>
      <c r="I95"/>
      <c r="J95"/>
      <c r="K95"/>
    </row>
    <row r="96" spans="2:41" x14ac:dyDescent="0.3">
      <c r="B96"/>
      <c r="C96"/>
      <c r="D96"/>
      <c r="E96"/>
      <c r="F96"/>
      <c r="G96"/>
      <c r="H96"/>
      <c r="I96"/>
      <c r="J96"/>
      <c r="K96"/>
    </row>
    <row r="97" spans="2:11" x14ac:dyDescent="0.3">
      <c r="B97"/>
      <c r="C97"/>
      <c r="D97"/>
      <c r="E97"/>
      <c r="F97"/>
      <c r="G97"/>
      <c r="H97"/>
      <c r="I97"/>
      <c r="J97"/>
      <c r="K97"/>
    </row>
    <row r="98" spans="2:11" x14ac:dyDescent="0.3">
      <c r="B98"/>
      <c r="C98"/>
      <c r="D98"/>
      <c r="E98"/>
      <c r="F98"/>
      <c r="G98"/>
      <c r="H98"/>
      <c r="I98"/>
      <c r="J98"/>
      <c r="K98"/>
    </row>
    <row r="99" spans="2:11" x14ac:dyDescent="0.3">
      <c r="B99"/>
      <c r="C99"/>
      <c r="D99"/>
      <c r="E99"/>
      <c r="F99"/>
      <c r="G99"/>
      <c r="H99"/>
      <c r="I99"/>
      <c r="J99"/>
      <c r="K99"/>
    </row>
    <row r="100" spans="2:11" x14ac:dyDescent="0.3">
      <c r="B100"/>
      <c r="C100"/>
      <c r="D100"/>
      <c r="E100"/>
      <c r="F100"/>
      <c r="G100"/>
      <c r="H100"/>
      <c r="I100"/>
      <c r="J100"/>
      <c r="K100"/>
    </row>
    <row r="101" spans="2:11" x14ac:dyDescent="0.3">
      <c r="B101"/>
      <c r="C101"/>
      <c r="D101"/>
      <c r="E101"/>
      <c r="F101"/>
      <c r="G101"/>
      <c r="H101"/>
      <c r="I101"/>
      <c r="J101"/>
      <c r="K101"/>
    </row>
    <row r="102" spans="2:11" x14ac:dyDescent="0.3">
      <c r="B102"/>
      <c r="C102"/>
      <c r="D102"/>
      <c r="E102"/>
      <c r="F102"/>
      <c r="G102"/>
      <c r="H102"/>
      <c r="I102"/>
      <c r="J102"/>
      <c r="K102"/>
    </row>
    <row r="103" spans="2:11" x14ac:dyDescent="0.3">
      <c r="B103"/>
      <c r="C103"/>
      <c r="D103"/>
      <c r="E103"/>
      <c r="F103"/>
      <c r="G103"/>
      <c r="H103"/>
      <c r="I103"/>
      <c r="J103"/>
      <c r="K103"/>
    </row>
    <row r="104" spans="2:11" x14ac:dyDescent="0.3">
      <c r="B104"/>
      <c r="C104"/>
      <c r="D104"/>
      <c r="E104"/>
      <c r="F104"/>
      <c r="G104"/>
      <c r="H104"/>
      <c r="I104"/>
      <c r="J104"/>
      <c r="K104"/>
    </row>
    <row r="105" spans="2:11" x14ac:dyDescent="0.3">
      <c r="B105"/>
      <c r="C105"/>
      <c r="D105"/>
      <c r="E105"/>
      <c r="F105"/>
      <c r="G105"/>
      <c r="H105"/>
      <c r="I105"/>
      <c r="J105"/>
      <c r="K105"/>
    </row>
    <row r="106" spans="2:11" x14ac:dyDescent="0.3">
      <c r="B106"/>
      <c r="C106"/>
      <c r="D106"/>
      <c r="E106"/>
      <c r="F106"/>
      <c r="G106"/>
      <c r="H106"/>
      <c r="I106"/>
      <c r="J106"/>
      <c r="K106"/>
    </row>
    <row r="107" spans="2:11" x14ac:dyDescent="0.3">
      <c r="B107"/>
      <c r="C107"/>
      <c r="D107"/>
      <c r="E107"/>
      <c r="F107"/>
      <c r="G107"/>
      <c r="H107"/>
      <c r="I107"/>
      <c r="J107"/>
      <c r="K107"/>
    </row>
    <row r="108" spans="2:11" x14ac:dyDescent="0.3">
      <c r="B108"/>
      <c r="C108"/>
      <c r="D108"/>
      <c r="E108"/>
      <c r="F108"/>
      <c r="G108"/>
      <c r="H108"/>
      <c r="I108"/>
      <c r="J108"/>
      <c r="K108"/>
    </row>
    <row r="109" spans="2:11" x14ac:dyDescent="0.3">
      <c r="B109"/>
      <c r="C109"/>
      <c r="D109"/>
      <c r="E109"/>
      <c r="F109"/>
      <c r="G109"/>
      <c r="H109"/>
      <c r="I109"/>
      <c r="J109"/>
      <c r="K109"/>
    </row>
    <row r="110" spans="2:11" x14ac:dyDescent="0.3">
      <c r="B110"/>
      <c r="C110"/>
      <c r="D110"/>
      <c r="E110"/>
      <c r="F110"/>
      <c r="G110"/>
      <c r="H110"/>
      <c r="I110"/>
      <c r="J110"/>
      <c r="K110"/>
    </row>
    <row r="111" spans="2:11" x14ac:dyDescent="0.3">
      <c r="B111"/>
      <c r="C111"/>
      <c r="D111"/>
      <c r="E111"/>
      <c r="F111"/>
      <c r="G111"/>
      <c r="H111"/>
      <c r="I111"/>
      <c r="J111"/>
      <c r="K111"/>
    </row>
    <row r="112" spans="2:11" x14ac:dyDescent="0.3">
      <c r="B112"/>
      <c r="C112"/>
      <c r="D112"/>
      <c r="E112"/>
      <c r="F112"/>
      <c r="G112"/>
      <c r="H112"/>
      <c r="I112"/>
      <c r="J112"/>
      <c r="K112"/>
    </row>
  </sheetData>
  <mergeCells count="2">
    <mergeCell ref="P17:S17"/>
    <mergeCell ref="N19:N22"/>
  </mergeCells>
  <dataValidations count="2">
    <dataValidation type="list" allowBlank="1" showInputMessage="1" showErrorMessage="1" sqref="W3">
      <formula1>#REF!</formula1>
    </dataValidation>
    <dataValidation type="list" allowBlank="1" showInputMessage="1" showErrorMessage="1" sqref="F20:F22 F26:F28 F32:F34 F38:F40">
      <formula1>$V$14:$V$21</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data!$B$16:$B$27</xm:f>
          </x14:formula1>
          <xm:sqref>F19:G19 G20:G22 F25:G25 F31:G31 G26:G28 G32:G34 F37:G37 G38:G40</xm:sqref>
        </x14:dataValidation>
        <x14:dataValidation type="list" allowBlank="1" showInputMessage="1" showErrorMessage="1">
          <x14:formula1>
            <xm:f>data!$B$3:$B$8</xm:f>
          </x14:formula1>
          <xm:sqref>H19:H22 H25:H28 H31:H34 H37:H40</xm:sqref>
        </x14:dataValidation>
        <x14:dataValidation type="list" allowBlank="1" showInputMessage="1" showErrorMessage="1">
          <x14:formula1>
            <xm:f>data!$B$12:$B$13</xm:f>
          </x14:formula1>
          <xm:sqref>D26 D32 D38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66"/>
  <sheetViews>
    <sheetView zoomScale="75" zoomScaleNormal="75" workbookViewId="0"/>
  </sheetViews>
  <sheetFormatPr defaultRowHeight="14.4" x14ac:dyDescent="0.3"/>
  <cols>
    <col min="2" max="2" width="17.44140625" bestFit="1" customWidth="1"/>
    <col min="3" max="3" width="16.44140625" bestFit="1" customWidth="1"/>
    <col min="5" max="17" width="11.6640625" customWidth="1"/>
  </cols>
  <sheetData>
    <row r="1" spans="2:17" ht="15" thickBot="1" x14ac:dyDescent="0.35"/>
    <row r="2" spans="2:17" x14ac:dyDescent="0.3">
      <c r="B2" s="20" t="s">
        <v>9</v>
      </c>
      <c r="C2" s="21" t="s">
        <v>31</v>
      </c>
      <c r="E2" s="68" t="s">
        <v>10</v>
      </c>
      <c r="F2" s="70" t="s">
        <v>16</v>
      </c>
      <c r="G2" s="70" t="s">
        <v>26</v>
      </c>
      <c r="H2" s="70" t="s">
        <v>30</v>
      </c>
      <c r="I2" s="70" t="s">
        <v>27</v>
      </c>
      <c r="J2" s="70" t="s">
        <v>28</v>
      </c>
      <c r="K2" s="70" t="s">
        <v>52</v>
      </c>
      <c r="L2" s="70" t="s">
        <v>29</v>
      </c>
      <c r="M2" s="70" t="s">
        <v>21</v>
      </c>
      <c r="N2" s="70" t="s">
        <v>22</v>
      </c>
      <c r="O2" s="70" t="s">
        <v>49</v>
      </c>
      <c r="P2" s="70" t="s">
        <v>50</v>
      </c>
      <c r="Q2" s="70" t="s">
        <v>23</v>
      </c>
    </row>
    <row r="3" spans="2:17" x14ac:dyDescent="0.3">
      <c r="B3" s="27" t="s">
        <v>10</v>
      </c>
      <c r="C3" s="28">
        <v>297</v>
      </c>
      <c r="E3" s="60" t="s">
        <v>16</v>
      </c>
      <c r="F3" s="69"/>
      <c r="G3" s="1">
        <v>2016</v>
      </c>
      <c r="H3">
        <v>1825</v>
      </c>
      <c r="I3">
        <v>1792</v>
      </c>
      <c r="J3">
        <v>1617</v>
      </c>
      <c r="K3">
        <v>1436</v>
      </c>
      <c r="L3">
        <v>1892</v>
      </c>
      <c r="M3" s="70" t="s">
        <v>17</v>
      </c>
      <c r="N3" s="70" t="s">
        <v>17</v>
      </c>
      <c r="O3">
        <v>2776</v>
      </c>
      <c r="P3">
        <v>2173</v>
      </c>
      <c r="Q3">
        <v>2420</v>
      </c>
    </row>
    <row r="4" spans="2:17" x14ac:dyDescent="0.3">
      <c r="B4" s="27" t="s">
        <v>11</v>
      </c>
      <c r="C4" s="28">
        <v>25</v>
      </c>
      <c r="E4" s="60" t="s">
        <v>26</v>
      </c>
      <c r="F4" s="1">
        <v>2016</v>
      </c>
      <c r="G4" s="1"/>
      <c r="H4" s="64">
        <v>297</v>
      </c>
      <c r="I4" s="64">
        <v>533</v>
      </c>
      <c r="J4" s="64">
        <v>510</v>
      </c>
      <c r="K4" s="64">
        <v>925</v>
      </c>
      <c r="L4">
        <v>926</v>
      </c>
      <c r="M4" s="65" t="s">
        <v>17</v>
      </c>
      <c r="N4" s="70" t="s">
        <v>17</v>
      </c>
      <c r="O4">
        <v>790</v>
      </c>
      <c r="P4">
        <v>717</v>
      </c>
      <c r="Q4">
        <v>934</v>
      </c>
    </row>
    <row r="5" spans="2:17" x14ac:dyDescent="0.3">
      <c r="B5" s="27" t="s">
        <v>39</v>
      </c>
      <c r="C5" s="90">
        <f>11/0.621371</f>
        <v>17.702789476818197</v>
      </c>
      <c r="E5" s="60" t="s">
        <v>30</v>
      </c>
      <c r="F5">
        <v>1825</v>
      </c>
      <c r="G5" s="64">
        <v>297</v>
      </c>
      <c r="H5" s="64"/>
      <c r="I5" s="64">
        <v>283</v>
      </c>
      <c r="J5" s="64">
        <v>248</v>
      </c>
      <c r="K5" s="64">
        <v>629</v>
      </c>
      <c r="L5">
        <v>677</v>
      </c>
      <c r="M5" s="65" t="s">
        <v>17</v>
      </c>
      <c r="N5" s="70" t="s">
        <v>17</v>
      </c>
      <c r="O5">
        <v>953</v>
      </c>
      <c r="P5">
        <v>555</v>
      </c>
      <c r="Q5">
        <v>801</v>
      </c>
    </row>
    <row r="6" spans="2:17" x14ac:dyDescent="0.3">
      <c r="B6" s="27" t="s">
        <v>40</v>
      </c>
      <c r="C6" s="90">
        <v>17</v>
      </c>
      <c r="E6" s="60" t="s">
        <v>27</v>
      </c>
      <c r="F6">
        <v>1792</v>
      </c>
      <c r="G6" s="64">
        <v>533</v>
      </c>
      <c r="H6" s="64">
        <v>283</v>
      </c>
      <c r="I6" s="64"/>
      <c r="J6" s="64">
        <v>451</v>
      </c>
      <c r="K6" s="64">
        <v>453</v>
      </c>
      <c r="L6">
        <v>396</v>
      </c>
      <c r="M6" s="65" t="s">
        <v>17</v>
      </c>
      <c r="N6" s="70" t="s">
        <v>17</v>
      </c>
      <c r="O6">
        <v>1097</v>
      </c>
      <c r="P6">
        <v>384</v>
      </c>
      <c r="Q6">
        <v>630</v>
      </c>
    </row>
    <row r="7" spans="2:17" x14ac:dyDescent="0.3">
      <c r="B7" s="27" t="s">
        <v>12</v>
      </c>
      <c r="C7" s="28">
        <v>1527</v>
      </c>
      <c r="E7" s="60" t="s">
        <v>28</v>
      </c>
      <c r="F7">
        <v>1617</v>
      </c>
      <c r="G7" s="64">
        <v>510</v>
      </c>
      <c r="H7" s="64">
        <v>248</v>
      </c>
      <c r="I7" s="64">
        <v>451</v>
      </c>
      <c r="J7" s="64"/>
      <c r="K7" s="64">
        <v>504</v>
      </c>
      <c r="L7">
        <v>844</v>
      </c>
      <c r="M7" s="65" t="s">
        <v>17</v>
      </c>
      <c r="N7" s="70" t="s">
        <v>17</v>
      </c>
      <c r="O7">
        <v>1192</v>
      </c>
      <c r="P7">
        <v>801</v>
      </c>
      <c r="Q7">
        <v>1047</v>
      </c>
    </row>
    <row r="8" spans="2:17" ht="15" thickBot="1" x14ac:dyDescent="0.35">
      <c r="B8" s="40"/>
      <c r="C8" s="41"/>
      <c r="E8" s="60" t="s">
        <v>52</v>
      </c>
      <c r="F8">
        <v>1436</v>
      </c>
      <c r="G8" s="64">
        <v>925</v>
      </c>
      <c r="H8" s="64">
        <v>629</v>
      </c>
      <c r="I8" s="64">
        <v>453</v>
      </c>
      <c r="J8" s="64">
        <v>504</v>
      </c>
      <c r="K8" s="64"/>
      <c r="L8">
        <v>506</v>
      </c>
      <c r="M8" s="65" t="s">
        <v>17</v>
      </c>
      <c r="N8" s="70" t="s">
        <v>17</v>
      </c>
      <c r="O8">
        <v>1548</v>
      </c>
      <c r="P8">
        <v>781</v>
      </c>
      <c r="Q8">
        <v>1029</v>
      </c>
    </row>
    <row r="9" spans="2:17" x14ac:dyDescent="0.3">
      <c r="B9" s="2"/>
      <c r="C9" s="1"/>
      <c r="E9" s="60" t="s">
        <v>29</v>
      </c>
      <c r="F9">
        <v>1892</v>
      </c>
      <c r="G9">
        <v>926</v>
      </c>
      <c r="H9">
        <v>677</v>
      </c>
      <c r="I9">
        <v>396</v>
      </c>
      <c r="J9">
        <v>844</v>
      </c>
      <c r="K9">
        <v>506</v>
      </c>
      <c r="L9" s="69"/>
      <c r="M9" s="65" t="s">
        <v>17</v>
      </c>
      <c r="N9" s="70" t="s">
        <v>17</v>
      </c>
      <c r="O9">
        <v>1304</v>
      </c>
      <c r="P9">
        <v>469</v>
      </c>
      <c r="Q9">
        <v>641</v>
      </c>
    </row>
    <row r="10" spans="2:17" x14ac:dyDescent="0.3">
      <c r="C10" s="1"/>
      <c r="E10" s="60" t="s">
        <v>21</v>
      </c>
      <c r="F10" s="70" t="s">
        <v>17</v>
      </c>
      <c r="G10" s="70" t="s">
        <v>17</v>
      </c>
      <c r="H10" s="70" t="s">
        <v>17</v>
      </c>
      <c r="I10" s="70" t="s">
        <v>17</v>
      </c>
      <c r="J10" s="70" t="s">
        <v>17</v>
      </c>
      <c r="K10" s="70" t="s">
        <v>17</v>
      </c>
      <c r="L10" s="70" t="s">
        <v>17</v>
      </c>
      <c r="M10" s="70"/>
      <c r="N10" s="70" t="s">
        <v>17</v>
      </c>
      <c r="O10" s="56" t="s">
        <v>17</v>
      </c>
      <c r="P10" s="56" t="s">
        <v>17</v>
      </c>
      <c r="Q10" s="56" t="s">
        <v>17</v>
      </c>
    </row>
    <row r="11" spans="2:17" ht="15" thickBot="1" x14ac:dyDescent="0.35">
      <c r="C11" s="1"/>
      <c r="E11" s="60" t="s">
        <v>22</v>
      </c>
      <c r="F11" s="70" t="s">
        <v>17</v>
      </c>
      <c r="G11" s="70" t="s">
        <v>17</v>
      </c>
      <c r="H11" s="70" t="s">
        <v>17</v>
      </c>
      <c r="I11" s="70" t="s">
        <v>17</v>
      </c>
      <c r="J11" s="70" t="s">
        <v>17</v>
      </c>
      <c r="K11" s="70" t="s">
        <v>17</v>
      </c>
      <c r="L11" s="70" t="s">
        <v>17</v>
      </c>
      <c r="M11" s="70" t="s">
        <v>17</v>
      </c>
      <c r="N11" s="70"/>
      <c r="O11" s="56" t="s">
        <v>17</v>
      </c>
      <c r="P11" s="56" t="s">
        <v>17</v>
      </c>
      <c r="Q11" s="56" t="s">
        <v>17</v>
      </c>
    </row>
    <row r="12" spans="2:17" x14ac:dyDescent="0.3">
      <c r="B12" s="44" t="s">
        <v>13</v>
      </c>
      <c r="C12" s="1"/>
      <c r="E12" s="82" t="s">
        <v>49</v>
      </c>
      <c r="F12">
        <v>2776</v>
      </c>
      <c r="G12">
        <v>790</v>
      </c>
      <c r="H12">
        <v>953</v>
      </c>
      <c r="I12">
        <v>1097</v>
      </c>
      <c r="J12">
        <v>1192</v>
      </c>
      <c r="K12">
        <v>1548</v>
      </c>
      <c r="L12">
        <v>1304</v>
      </c>
      <c r="M12" s="56" t="s">
        <v>17</v>
      </c>
      <c r="N12" s="56" t="s">
        <v>17</v>
      </c>
      <c r="P12">
        <v>864</v>
      </c>
      <c r="Q12">
        <v>806</v>
      </c>
    </row>
    <row r="13" spans="2:17" ht="15" thickBot="1" x14ac:dyDescent="0.35">
      <c r="B13" s="48" t="s">
        <v>15</v>
      </c>
      <c r="C13" s="1"/>
      <c r="E13" s="82" t="s">
        <v>50</v>
      </c>
      <c r="F13">
        <v>2173</v>
      </c>
      <c r="G13">
        <v>717</v>
      </c>
      <c r="H13">
        <v>555</v>
      </c>
      <c r="I13">
        <v>384</v>
      </c>
      <c r="J13">
        <v>801</v>
      </c>
      <c r="K13">
        <v>781</v>
      </c>
      <c r="L13">
        <v>469</v>
      </c>
      <c r="M13" s="56" t="s">
        <v>17</v>
      </c>
      <c r="N13" s="56" t="s">
        <v>17</v>
      </c>
      <c r="O13">
        <v>864</v>
      </c>
      <c r="Q13">
        <v>248</v>
      </c>
    </row>
    <row r="14" spans="2:17" x14ac:dyDescent="0.3">
      <c r="C14" s="1"/>
      <c r="E14" s="82" t="s">
        <v>23</v>
      </c>
      <c r="F14">
        <v>2420</v>
      </c>
      <c r="G14">
        <v>934</v>
      </c>
      <c r="H14">
        <v>801</v>
      </c>
      <c r="I14">
        <v>630</v>
      </c>
      <c r="J14">
        <v>1047</v>
      </c>
      <c r="K14">
        <v>1029</v>
      </c>
      <c r="L14">
        <v>641</v>
      </c>
      <c r="M14" s="56" t="s">
        <v>17</v>
      </c>
      <c r="N14" s="56" t="s">
        <v>17</v>
      </c>
      <c r="O14">
        <v>806</v>
      </c>
      <c r="P14">
        <v>248</v>
      </c>
      <c r="Q14" s="70"/>
    </row>
    <row r="15" spans="2:17" ht="15" thickBot="1" x14ac:dyDescent="0.35">
      <c r="B15" s="1"/>
      <c r="C15" s="1"/>
      <c r="E15" s="68" t="s">
        <v>11</v>
      </c>
      <c r="F15" s="70" t="s">
        <v>16</v>
      </c>
      <c r="G15" s="70" t="s">
        <v>26</v>
      </c>
      <c r="H15" s="70" t="s">
        <v>30</v>
      </c>
      <c r="I15" s="70" t="s">
        <v>27</v>
      </c>
      <c r="J15" s="70" t="s">
        <v>28</v>
      </c>
      <c r="K15" s="70" t="s">
        <v>52</v>
      </c>
      <c r="L15" s="70" t="s">
        <v>29</v>
      </c>
      <c r="M15" s="70" t="s">
        <v>21</v>
      </c>
      <c r="N15" s="70" t="s">
        <v>22</v>
      </c>
      <c r="O15" s="70" t="s">
        <v>49</v>
      </c>
      <c r="P15" s="70" t="s">
        <v>50</v>
      </c>
      <c r="Q15" s="70" t="s">
        <v>23</v>
      </c>
    </row>
    <row r="16" spans="2:17" x14ac:dyDescent="0.3">
      <c r="B16" s="44" t="s">
        <v>16</v>
      </c>
      <c r="C16" s="1"/>
      <c r="E16" s="60" t="s">
        <v>16</v>
      </c>
      <c r="F16" s="69"/>
      <c r="G16" s="69">
        <v>2119</v>
      </c>
      <c r="H16" s="69">
        <v>1982</v>
      </c>
      <c r="I16" s="69">
        <v>2090</v>
      </c>
      <c r="J16" s="69">
        <v>1689</v>
      </c>
      <c r="K16" s="69">
        <v>1565</v>
      </c>
      <c r="L16" s="69">
        <v>2098</v>
      </c>
      <c r="M16" s="70" t="s">
        <v>17</v>
      </c>
      <c r="N16" s="70" t="s">
        <v>17</v>
      </c>
      <c r="O16">
        <v>3061</v>
      </c>
      <c r="P16">
        <v>2400</v>
      </c>
      <c r="Q16">
        <v>2668</v>
      </c>
    </row>
    <row r="17" spans="2:17" x14ac:dyDescent="0.3">
      <c r="B17" s="62" t="s">
        <v>26</v>
      </c>
      <c r="C17" s="1"/>
      <c r="E17" s="60" t="s">
        <v>26</v>
      </c>
      <c r="F17" s="69">
        <v>2119</v>
      </c>
      <c r="G17" s="69"/>
      <c r="H17" s="69">
        <v>361</v>
      </c>
      <c r="I17" s="69">
        <v>676</v>
      </c>
      <c r="J17" s="69">
        <v>430</v>
      </c>
      <c r="K17" s="69">
        <v>995</v>
      </c>
      <c r="L17" s="69">
        <v>1407</v>
      </c>
      <c r="M17" s="70" t="s">
        <v>17</v>
      </c>
      <c r="N17" s="70" t="s">
        <v>17</v>
      </c>
      <c r="O17">
        <v>888</v>
      </c>
      <c r="P17">
        <v>806</v>
      </c>
      <c r="Q17">
        <v>1079</v>
      </c>
    </row>
    <row r="18" spans="2:17" x14ac:dyDescent="0.3">
      <c r="B18" s="62" t="s">
        <v>30</v>
      </c>
      <c r="C18" s="1"/>
      <c r="E18" s="60" t="s">
        <v>30</v>
      </c>
      <c r="F18" s="69">
        <v>1982</v>
      </c>
      <c r="G18" s="69">
        <v>361</v>
      </c>
      <c r="H18" s="69"/>
      <c r="I18" s="69">
        <v>315</v>
      </c>
      <c r="J18" s="69">
        <v>293</v>
      </c>
      <c r="K18" s="69">
        <v>722</v>
      </c>
      <c r="L18" s="69">
        <v>1046</v>
      </c>
      <c r="M18" s="70" t="s">
        <v>17</v>
      </c>
      <c r="N18" s="70" t="s">
        <v>17</v>
      </c>
      <c r="O18">
        <v>1047</v>
      </c>
      <c r="P18">
        <v>601</v>
      </c>
      <c r="Q18">
        <v>880</v>
      </c>
    </row>
    <row r="19" spans="2:17" x14ac:dyDescent="0.3">
      <c r="B19" s="62" t="s">
        <v>27</v>
      </c>
      <c r="C19" s="1"/>
      <c r="E19" s="60" t="s">
        <v>27</v>
      </c>
      <c r="F19" s="69">
        <v>2090</v>
      </c>
      <c r="G19" s="69">
        <v>676</v>
      </c>
      <c r="H19" s="69">
        <v>315</v>
      </c>
      <c r="I19" s="69"/>
      <c r="J19" s="69">
        <v>497</v>
      </c>
      <c r="K19" s="69">
        <v>557</v>
      </c>
      <c r="L19" s="69">
        <v>788</v>
      </c>
      <c r="M19" s="70" t="s">
        <v>17</v>
      </c>
      <c r="N19" s="70" t="s">
        <v>17</v>
      </c>
      <c r="O19">
        <v>1207</v>
      </c>
      <c r="P19">
        <v>424</v>
      </c>
      <c r="Q19">
        <v>693</v>
      </c>
    </row>
    <row r="20" spans="2:17" x14ac:dyDescent="0.3">
      <c r="B20" s="62" t="s">
        <v>28</v>
      </c>
      <c r="C20" s="1"/>
      <c r="E20" s="60" t="s">
        <v>28</v>
      </c>
      <c r="F20" s="69">
        <v>1689</v>
      </c>
      <c r="G20" s="69">
        <v>430</v>
      </c>
      <c r="H20" s="69">
        <v>293</v>
      </c>
      <c r="I20" s="69" t="str">
        <f ca="1">IFERROR(OFFSET(INDIRECT(ADDRESS(MATCH(H20,data!E:E,0),33)),MATCH(F20,$V$15:$V$23,0),MATCH(G20,$V$15:$V$23,0)),"")</f>
        <v/>
      </c>
      <c r="J20" s="69"/>
      <c r="K20" s="69">
        <v>565</v>
      </c>
      <c r="L20" s="69">
        <v>1149</v>
      </c>
      <c r="M20" s="70" t="s">
        <v>17</v>
      </c>
      <c r="N20" s="70" t="s">
        <v>17</v>
      </c>
      <c r="O20">
        <v>1314</v>
      </c>
      <c r="P20">
        <v>875</v>
      </c>
      <c r="Q20">
        <v>1153</v>
      </c>
    </row>
    <row r="21" spans="2:17" x14ac:dyDescent="0.3">
      <c r="B21" s="62" t="s">
        <v>52</v>
      </c>
      <c r="C21" s="1"/>
      <c r="E21" s="60" t="s">
        <v>52</v>
      </c>
      <c r="F21" s="69">
        <v>1565</v>
      </c>
      <c r="G21" s="69">
        <v>995</v>
      </c>
      <c r="H21" s="69">
        <v>722</v>
      </c>
      <c r="I21" s="69">
        <v>557</v>
      </c>
      <c r="J21" s="69">
        <v>565</v>
      </c>
      <c r="K21" s="69"/>
      <c r="L21" s="69">
        <v>590</v>
      </c>
      <c r="M21" s="70" t="s">
        <v>17</v>
      </c>
      <c r="N21" s="70" t="s">
        <v>17</v>
      </c>
      <c r="O21">
        <v>1705</v>
      </c>
      <c r="P21">
        <v>862</v>
      </c>
      <c r="Q21">
        <v>1130</v>
      </c>
    </row>
    <row r="22" spans="2:17" x14ac:dyDescent="0.3">
      <c r="B22" s="62" t="s">
        <v>29</v>
      </c>
      <c r="E22" s="60" t="s">
        <v>29</v>
      </c>
      <c r="F22" s="69">
        <v>2098</v>
      </c>
      <c r="G22" s="69">
        <v>1407</v>
      </c>
      <c r="H22" s="69">
        <v>1046</v>
      </c>
      <c r="I22" s="69">
        <v>788</v>
      </c>
      <c r="J22" s="69">
        <v>1149</v>
      </c>
      <c r="K22" s="69">
        <v>590</v>
      </c>
      <c r="L22" s="69"/>
      <c r="M22" s="70" t="s">
        <v>17</v>
      </c>
      <c r="N22" s="70" t="s">
        <v>17</v>
      </c>
      <c r="O22">
        <v>1435</v>
      </c>
      <c r="P22">
        <v>525</v>
      </c>
      <c r="Q22">
        <v>704</v>
      </c>
    </row>
    <row r="23" spans="2:17" x14ac:dyDescent="0.3">
      <c r="B23" s="62" t="s">
        <v>21</v>
      </c>
      <c r="E23" s="60" t="s">
        <v>21</v>
      </c>
      <c r="F23" s="70" t="s">
        <v>17</v>
      </c>
      <c r="G23" s="70" t="s">
        <v>17</v>
      </c>
      <c r="H23" s="70" t="s">
        <v>17</v>
      </c>
      <c r="I23" s="70" t="s">
        <v>17</v>
      </c>
      <c r="J23" s="70" t="s">
        <v>17</v>
      </c>
      <c r="K23" s="70" t="s">
        <v>17</v>
      </c>
      <c r="L23" s="70" t="s">
        <v>17</v>
      </c>
      <c r="M23" s="70"/>
      <c r="N23" s="70" t="s">
        <v>17</v>
      </c>
      <c r="O23" s="56" t="s">
        <v>17</v>
      </c>
      <c r="P23" s="56" t="s">
        <v>17</v>
      </c>
      <c r="Q23" s="56" t="s">
        <v>17</v>
      </c>
    </row>
    <row r="24" spans="2:17" x14ac:dyDescent="0.3">
      <c r="B24" s="62" t="s">
        <v>22</v>
      </c>
      <c r="E24" s="60" t="s">
        <v>22</v>
      </c>
      <c r="F24" s="70" t="s">
        <v>17</v>
      </c>
      <c r="G24" s="70" t="s">
        <v>17</v>
      </c>
      <c r="H24" s="70" t="s">
        <v>17</v>
      </c>
      <c r="I24" s="70" t="s">
        <v>17</v>
      </c>
      <c r="J24" s="70" t="s">
        <v>17</v>
      </c>
      <c r="K24" s="70" t="s">
        <v>17</v>
      </c>
      <c r="L24" s="70" t="s">
        <v>17</v>
      </c>
      <c r="M24" s="70" t="s">
        <v>17</v>
      </c>
      <c r="N24" s="70"/>
      <c r="O24" s="56" t="s">
        <v>17</v>
      </c>
      <c r="P24" s="56" t="s">
        <v>17</v>
      </c>
      <c r="Q24" s="56" t="s">
        <v>17</v>
      </c>
    </row>
    <row r="25" spans="2:17" x14ac:dyDescent="0.3">
      <c r="B25" s="62" t="s">
        <v>49</v>
      </c>
      <c r="E25" s="82" t="s">
        <v>49</v>
      </c>
      <c r="F25">
        <v>3061</v>
      </c>
      <c r="G25">
        <v>888</v>
      </c>
      <c r="H25">
        <v>1047</v>
      </c>
      <c r="I25">
        <v>1207</v>
      </c>
      <c r="J25">
        <v>1314</v>
      </c>
      <c r="K25">
        <v>1705</v>
      </c>
      <c r="L25">
        <v>1435</v>
      </c>
      <c r="M25" s="56" t="s">
        <v>17</v>
      </c>
      <c r="N25" s="56" t="s">
        <v>17</v>
      </c>
      <c r="P25">
        <v>968</v>
      </c>
      <c r="Q25">
        <v>882</v>
      </c>
    </row>
    <row r="26" spans="2:17" x14ac:dyDescent="0.3">
      <c r="B26" s="62" t="s">
        <v>50</v>
      </c>
      <c r="E26" s="82" t="s">
        <v>50</v>
      </c>
      <c r="F26">
        <v>2400</v>
      </c>
      <c r="G26">
        <v>806</v>
      </c>
      <c r="H26">
        <v>601</v>
      </c>
      <c r="I26">
        <v>424</v>
      </c>
      <c r="J26">
        <v>875</v>
      </c>
      <c r="K26">
        <v>862</v>
      </c>
      <c r="L26">
        <v>525</v>
      </c>
      <c r="M26" s="56" t="s">
        <v>17</v>
      </c>
      <c r="N26" s="56" t="s">
        <v>17</v>
      </c>
      <c r="O26">
        <v>968</v>
      </c>
      <c r="Q26">
        <v>282</v>
      </c>
    </row>
    <row r="27" spans="2:17" ht="15" thickBot="1" x14ac:dyDescent="0.35">
      <c r="B27" s="48" t="s">
        <v>23</v>
      </c>
      <c r="E27" s="82" t="s">
        <v>23</v>
      </c>
      <c r="F27">
        <v>2668</v>
      </c>
      <c r="G27">
        <v>1079</v>
      </c>
      <c r="H27">
        <v>880</v>
      </c>
      <c r="I27">
        <v>693</v>
      </c>
      <c r="J27">
        <v>1153</v>
      </c>
      <c r="K27">
        <v>1130</v>
      </c>
      <c r="L27">
        <v>704</v>
      </c>
      <c r="M27" s="56" t="s">
        <v>17</v>
      </c>
      <c r="N27" s="56" t="s">
        <v>17</v>
      </c>
      <c r="O27">
        <v>882</v>
      </c>
      <c r="P27">
        <v>282</v>
      </c>
      <c r="Q27" s="70"/>
    </row>
    <row r="28" spans="2:17" x14ac:dyDescent="0.3">
      <c r="E28" s="68" t="s">
        <v>39</v>
      </c>
      <c r="F28" s="70" t="s">
        <v>16</v>
      </c>
      <c r="G28" s="70" t="s">
        <v>26</v>
      </c>
      <c r="H28" s="70" t="s">
        <v>30</v>
      </c>
      <c r="I28" s="70" t="s">
        <v>27</v>
      </c>
      <c r="J28" s="70" t="s">
        <v>28</v>
      </c>
      <c r="K28" s="70" t="s">
        <v>52</v>
      </c>
      <c r="L28" s="70" t="s">
        <v>29</v>
      </c>
      <c r="M28" s="70" t="s">
        <v>21</v>
      </c>
      <c r="N28" s="70" t="s">
        <v>22</v>
      </c>
      <c r="O28" s="70" t="s">
        <v>49</v>
      </c>
      <c r="P28" s="70" t="s">
        <v>50</v>
      </c>
      <c r="Q28" s="70" t="s">
        <v>23</v>
      </c>
    </row>
    <row r="29" spans="2:17" x14ac:dyDescent="0.3">
      <c r="E29" s="60" t="s">
        <v>16</v>
      </c>
      <c r="F29" s="69"/>
      <c r="G29" s="70" t="s">
        <v>17</v>
      </c>
      <c r="H29" s="70" t="s">
        <v>17</v>
      </c>
      <c r="I29" s="70" t="s">
        <v>17</v>
      </c>
      <c r="J29" s="70" t="s">
        <v>17</v>
      </c>
      <c r="K29" s="70" t="s">
        <v>17</v>
      </c>
      <c r="L29" s="69">
        <v>5063.5200000000004</v>
      </c>
      <c r="M29" s="69">
        <v>6626.3064000000004</v>
      </c>
      <c r="N29" s="69">
        <v>9021.1211999999996</v>
      </c>
      <c r="O29" s="93">
        <v>5665.3883999999998</v>
      </c>
      <c r="P29" s="70" t="s">
        <v>17</v>
      </c>
      <c r="Q29" s="73">
        <v>5194.7112000000006</v>
      </c>
    </row>
    <row r="30" spans="2:17" x14ac:dyDescent="0.3">
      <c r="E30" s="60" t="s">
        <v>26</v>
      </c>
      <c r="F30" s="70" t="s">
        <v>17</v>
      </c>
      <c r="G30" s="71"/>
      <c r="H30" s="70" t="s">
        <v>17</v>
      </c>
      <c r="I30" s="70" t="s">
        <v>17</v>
      </c>
      <c r="J30" s="70" t="s">
        <v>17</v>
      </c>
      <c r="K30" s="70" t="s">
        <v>17</v>
      </c>
      <c r="L30" s="70" t="s">
        <v>17</v>
      </c>
      <c r="M30" s="70" t="s">
        <v>17</v>
      </c>
      <c r="N30" s="70" t="s">
        <v>17</v>
      </c>
      <c r="O30" s="94">
        <v>2984.0244000000002</v>
      </c>
      <c r="P30" s="70" t="s">
        <v>17</v>
      </c>
      <c r="Q30" s="73">
        <v>3630.7740000000003</v>
      </c>
    </row>
    <row r="31" spans="2:17" x14ac:dyDescent="0.3">
      <c r="E31" s="60" t="s">
        <v>30</v>
      </c>
      <c r="F31" s="70" t="s">
        <v>17</v>
      </c>
      <c r="G31" s="70" t="s">
        <v>17</v>
      </c>
      <c r="H31" s="70"/>
      <c r="I31" s="70" t="s">
        <v>17</v>
      </c>
      <c r="J31" s="70" t="s">
        <v>17</v>
      </c>
      <c r="K31" s="70" t="s">
        <v>17</v>
      </c>
      <c r="L31" s="70" t="s">
        <v>17</v>
      </c>
      <c r="M31" s="70" t="s">
        <v>17</v>
      </c>
      <c r="N31" s="70" t="s">
        <v>17</v>
      </c>
      <c r="O31" s="65" t="s">
        <v>17</v>
      </c>
      <c r="P31" s="70" t="s">
        <v>17</v>
      </c>
      <c r="Q31" s="70" t="s">
        <v>17</v>
      </c>
    </row>
    <row r="32" spans="2:17" x14ac:dyDescent="0.3">
      <c r="E32" s="60" t="s">
        <v>27</v>
      </c>
      <c r="F32" s="70" t="s">
        <v>17</v>
      </c>
      <c r="G32" s="70" t="s">
        <v>17</v>
      </c>
      <c r="H32" s="70" t="s">
        <v>17</v>
      </c>
      <c r="I32" s="69"/>
      <c r="J32" s="70" t="s">
        <v>17</v>
      </c>
      <c r="K32" s="70" t="s">
        <v>17</v>
      </c>
      <c r="L32" s="70" t="s">
        <v>17</v>
      </c>
      <c r="M32" s="70" t="s">
        <v>17</v>
      </c>
      <c r="N32" s="70" t="s">
        <v>17</v>
      </c>
      <c r="O32" s="65" t="s">
        <v>17</v>
      </c>
      <c r="P32" s="70" t="s">
        <v>17</v>
      </c>
      <c r="Q32" s="70" t="s">
        <v>17</v>
      </c>
    </row>
    <row r="33" spans="5:17" x14ac:dyDescent="0.3">
      <c r="E33" s="60" t="s">
        <v>28</v>
      </c>
      <c r="F33" s="70" t="s">
        <v>17</v>
      </c>
      <c r="G33" s="70" t="s">
        <v>17</v>
      </c>
      <c r="H33" s="70" t="s">
        <v>17</v>
      </c>
      <c r="I33" s="70" t="s">
        <v>17</v>
      </c>
      <c r="J33" s="69"/>
      <c r="K33" s="70" t="s">
        <v>17</v>
      </c>
      <c r="L33" s="70" t="s">
        <v>17</v>
      </c>
      <c r="M33" s="70" t="s">
        <v>17</v>
      </c>
      <c r="N33" s="70" t="s">
        <v>17</v>
      </c>
      <c r="O33" s="65" t="s">
        <v>17</v>
      </c>
      <c r="P33" s="70" t="s">
        <v>17</v>
      </c>
      <c r="Q33" s="70" t="s">
        <v>17</v>
      </c>
    </row>
    <row r="34" spans="5:17" x14ac:dyDescent="0.3">
      <c r="E34" s="60" t="s">
        <v>52</v>
      </c>
      <c r="F34" s="70" t="s">
        <v>17</v>
      </c>
      <c r="G34" s="70" t="s">
        <v>17</v>
      </c>
      <c r="H34" s="70" t="s">
        <v>17</v>
      </c>
      <c r="I34" s="70" t="s">
        <v>17</v>
      </c>
      <c r="J34" s="70" t="s">
        <v>17</v>
      </c>
      <c r="K34" s="70"/>
      <c r="L34" s="70" t="s">
        <v>17</v>
      </c>
      <c r="M34" s="70" t="s">
        <v>17</v>
      </c>
      <c r="N34" s="70" t="s">
        <v>17</v>
      </c>
      <c r="O34" s="65" t="s">
        <v>17</v>
      </c>
      <c r="P34" s="70" t="s">
        <v>17</v>
      </c>
      <c r="Q34" s="70" t="s">
        <v>17</v>
      </c>
    </row>
    <row r="35" spans="5:17" x14ac:dyDescent="0.3">
      <c r="E35" s="60" t="s">
        <v>29</v>
      </c>
      <c r="F35" s="69">
        <v>5063.5200000000004</v>
      </c>
      <c r="G35" s="70" t="s">
        <v>17</v>
      </c>
      <c r="H35" s="70" t="s">
        <v>17</v>
      </c>
      <c r="I35" s="70" t="s">
        <v>17</v>
      </c>
      <c r="J35" s="70" t="s">
        <v>17</v>
      </c>
      <c r="K35" s="70" t="s">
        <v>17</v>
      </c>
      <c r="L35" s="69"/>
      <c r="M35" s="69">
        <v>11606.968800000001</v>
      </c>
      <c r="N35" s="69">
        <v>5571.0228000000006</v>
      </c>
      <c r="O35" s="94">
        <v>1964.4156</v>
      </c>
      <c r="P35" s="70" t="s">
        <v>17</v>
      </c>
      <c r="Q35" s="70" t="s">
        <v>17</v>
      </c>
    </row>
    <row r="36" spans="5:17" x14ac:dyDescent="0.3">
      <c r="E36" s="60" t="s">
        <v>21</v>
      </c>
      <c r="F36" s="69">
        <v>6626.3064000000004</v>
      </c>
      <c r="G36" s="70" t="s">
        <v>17</v>
      </c>
      <c r="H36" s="70" t="s">
        <v>17</v>
      </c>
      <c r="I36" s="70" t="s">
        <v>17</v>
      </c>
      <c r="J36" s="70" t="s">
        <v>17</v>
      </c>
      <c r="K36" s="70" t="s">
        <v>17</v>
      </c>
      <c r="L36" s="69">
        <v>11606.968800000001</v>
      </c>
      <c r="M36" s="69"/>
      <c r="N36" s="69">
        <v>12186.972</v>
      </c>
      <c r="O36" s="94">
        <v>12177.765600000001</v>
      </c>
      <c r="P36" s="70" t="s">
        <v>17</v>
      </c>
      <c r="Q36" s="73">
        <v>11707.088400000001</v>
      </c>
    </row>
    <row r="37" spans="5:17" x14ac:dyDescent="0.3">
      <c r="E37" s="60" t="s">
        <v>22</v>
      </c>
      <c r="F37" s="69">
        <v>9021.1211999999996</v>
      </c>
      <c r="G37" s="70" t="s">
        <v>17</v>
      </c>
      <c r="H37" s="70" t="s">
        <v>17</v>
      </c>
      <c r="I37" s="70" t="s">
        <v>17</v>
      </c>
      <c r="J37" s="70" t="s">
        <v>17</v>
      </c>
      <c r="K37" s="70" t="s">
        <v>17</v>
      </c>
      <c r="L37" s="69">
        <v>5571.0228000000006</v>
      </c>
      <c r="M37" s="69">
        <v>12186.972</v>
      </c>
      <c r="N37" s="69"/>
      <c r="O37" s="94">
        <v>3893.1564000000003</v>
      </c>
      <c r="P37" s="70" t="s">
        <v>17</v>
      </c>
      <c r="Q37" s="73">
        <v>4530.6995999999999</v>
      </c>
    </row>
    <row r="38" spans="5:17" x14ac:dyDescent="0.3">
      <c r="E38" s="82" t="s">
        <v>49</v>
      </c>
      <c r="F38" s="93">
        <v>5665.3883999999998</v>
      </c>
      <c r="G38" s="94">
        <v>2984.0244000000002</v>
      </c>
      <c r="H38" s="65" t="s">
        <v>17</v>
      </c>
      <c r="I38" s="65" t="s">
        <v>17</v>
      </c>
      <c r="J38" s="65" t="s">
        <v>17</v>
      </c>
      <c r="K38" s="65" t="s">
        <v>17</v>
      </c>
      <c r="L38" s="94">
        <v>1964.4156</v>
      </c>
      <c r="M38" s="94">
        <v>12177.765600000001</v>
      </c>
      <c r="N38" s="94">
        <v>3893.1564000000003</v>
      </c>
      <c r="O38" s="69"/>
      <c r="P38" s="70" t="s">
        <v>17</v>
      </c>
      <c r="Q38" s="73">
        <v>811.31400000000008</v>
      </c>
    </row>
    <row r="39" spans="5:17" x14ac:dyDescent="0.3">
      <c r="E39" s="82" t="s">
        <v>50</v>
      </c>
      <c r="F39" s="70" t="s">
        <v>17</v>
      </c>
      <c r="G39" s="70" t="s">
        <v>17</v>
      </c>
      <c r="H39" s="70" t="s">
        <v>17</v>
      </c>
      <c r="I39" s="70" t="s">
        <v>17</v>
      </c>
      <c r="J39" s="70" t="s">
        <v>17</v>
      </c>
      <c r="K39" s="70" t="s">
        <v>17</v>
      </c>
      <c r="L39" s="70" t="s">
        <v>17</v>
      </c>
      <c r="M39" s="70" t="s">
        <v>17</v>
      </c>
      <c r="N39" s="70" t="s">
        <v>17</v>
      </c>
      <c r="O39" s="70" t="s">
        <v>17</v>
      </c>
      <c r="P39" s="69"/>
      <c r="Q39" s="70" t="s">
        <v>17</v>
      </c>
    </row>
    <row r="40" spans="5:17" x14ac:dyDescent="0.3">
      <c r="E40" s="82" t="s">
        <v>23</v>
      </c>
      <c r="F40" s="73">
        <v>5194.7112000000006</v>
      </c>
      <c r="G40" s="73">
        <v>3630.7740000000003</v>
      </c>
      <c r="H40" s="70" t="s">
        <v>17</v>
      </c>
      <c r="I40" s="70" t="s">
        <v>17</v>
      </c>
      <c r="J40" s="70" t="s">
        <v>17</v>
      </c>
      <c r="K40" s="70" t="s">
        <v>17</v>
      </c>
      <c r="L40" s="73">
        <v>1316</v>
      </c>
      <c r="M40" s="73">
        <v>11707.088400000001</v>
      </c>
      <c r="N40" s="73">
        <v>4530.6995999999999</v>
      </c>
      <c r="O40" s="73">
        <v>811.31400000000008</v>
      </c>
      <c r="P40" s="70" t="s">
        <v>17</v>
      </c>
      <c r="Q40" s="69"/>
    </row>
    <row r="41" spans="5:17" x14ac:dyDescent="0.3">
      <c r="E41" s="68" t="s">
        <v>40</v>
      </c>
      <c r="F41" s="70" t="s">
        <v>16</v>
      </c>
      <c r="G41" s="70" t="s">
        <v>26</v>
      </c>
      <c r="H41" s="70" t="s">
        <v>30</v>
      </c>
      <c r="I41" s="70" t="s">
        <v>27</v>
      </c>
      <c r="J41" s="70" t="s">
        <v>28</v>
      </c>
      <c r="K41" s="70" t="s">
        <v>52</v>
      </c>
      <c r="L41" s="70" t="s">
        <v>29</v>
      </c>
      <c r="M41" s="70" t="s">
        <v>21</v>
      </c>
      <c r="N41" s="70" t="s">
        <v>22</v>
      </c>
      <c r="O41" s="70" t="s">
        <v>49</v>
      </c>
      <c r="P41" s="70" t="s">
        <v>50</v>
      </c>
      <c r="Q41" s="70" t="s">
        <v>23</v>
      </c>
    </row>
    <row r="42" spans="5:17" x14ac:dyDescent="0.3">
      <c r="E42" s="60" t="s">
        <v>16</v>
      </c>
      <c r="F42" s="69"/>
      <c r="G42" s="58" t="s">
        <v>17</v>
      </c>
      <c r="H42" s="59" t="s">
        <v>17</v>
      </c>
      <c r="I42" s="59" t="s">
        <v>17</v>
      </c>
      <c r="J42" s="58" t="s">
        <v>17</v>
      </c>
      <c r="K42" s="58" t="s">
        <v>17</v>
      </c>
      <c r="L42" s="58" t="s">
        <v>17</v>
      </c>
      <c r="M42" s="59" t="s">
        <v>17</v>
      </c>
      <c r="N42" s="59" t="s">
        <v>17</v>
      </c>
      <c r="O42" s="59" t="s">
        <v>17</v>
      </c>
      <c r="P42" s="59" t="s">
        <v>17</v>
      </c>
      <c r="Q42" s="59" t="s">
        <v>17</v>
      </c>
    </row>
    <row r="43" spans="5:17" x14ac:dyDescent="0.3">
      <c r="E43" s="60" t="s">
        <v>26</v>
      </c>
      <c r="F43" s="58" t="s">
        <v>17</v>
      </c>
      <c r="G43" s="61"/>
      <c r="H43" s="60">
        <v>373</v>
      </c>
      <c r="I43" s="60">
        <v>772</v>
      </c>
      <c r="J43" s="60">
        <v>722</v>
      </c>
      <c r="K43" s="59" t="s">
        <v>17</v>
      </c>
      <c r="L43" s="60">
        <v>1410</v>
      </c>
      <c r="M43" s="59" t="s">
        <v>17</v>
      </c>
      <c r="N43" s="59" t="s">
        <v>17</v>
      </c>
      <c r="O43" s="59" t="s">
        <v>17</v>
      </c>
      <c r="P43" s="59" t="s">
        <v>17</v>
      </c>
      <c r="Q43" s="59" t="s">
        <v>17</v>
      </c>
    </row>
    <row r="44" spans="5:17" x14ac:dyDescent="0.3">
      <c r="E44" s="60" t="s">
        <v>30</v>
      </c>
      <c r="F44" s="59" t="s">
        <v>17</v>
      </c>
      <c r="G44" s="60">
        <v>373</v>
      </c>
      <c r="H44" s="60"/>
      <c r="I44" s="60">
        <v>399</v>
      </c>
      <c r="J44" s="60">
        <v>383</v>
      </c>
      <c r="K44" s="59" t="s">
        <v>17</v>
      </c>
      <c r="L44" s="60">
        <v>1037</v>
      </c>
      <c r="M44" s="59" t="s">
        <v>17</v>
      </c>
      <c r="N44" s="59" t="s">
        <v>17</v>
      </c>
      <c r="O44" s="59" t="s">
        <v>17</v>
      </c>
      <c r="P44" s="59" t="s">
        <v>17</v>
      </c>
      <c r="Q44" s="59" t="s">
        <v>17</v>
      </c>
    </row>
    <row r="45" spans="5:17" x14ac:dyDescent="0.3">
      <c r="E45" s="60" t="s">
        <v>27</v>
      </c>
      <c r="F45" s="59" t="s">
        <v>17</v>
      </c>
      <c r="G45" s="60">
        <v>772</v>
      </c>
      <c r="H45" s="60">
        <v>399</v>
      </c>
      <c r="I45" s="60"/>
      <c r="J45" s="60">
        <v>782</v>
      </c>
      <c r="K45" s="59" t="s">
        <v>17</v>
      </c>
      <c r="L45" s="60">
        <v>638</v>
      </c>
      <c r="M45" s="59" t="s">
        <v>17</v>
      </c>
      <c r="N45" s="59" t="s">
        <v>17</v>
      </c>
      <c r="O45" s="59" t="s">
        <v>17</v>
      </c>
      <c r="P45" s="59" t="s">
        <v>17</v>
      </c>
      <c r="Q45" s="59" t="s">
        <v>17</v>
      </c>
    </row>
    <row r="46" spans="5:17" x14ac:dyDescent="0.3">
      <c r="E46" s="60" t="s">
        <v>28</v>
      </c>
      <c r="F46" s="58" t="s">
        <v>17</v>
      </c>
      <c r="G46" s="60">
        <v>722</v>
      </c>
      <c r="H46" s="60">
        <v>383</v>
      </c>
      <c r="I46" s="60">
        <v>782</v>
      </c>
      <c r="J46" s="60"/>
      <c r="K46" s="59" t="s">
        <v>17</v>
      </c>
      <c r="L46" s="60">
        <v>1420</v>
      </c>
      <c r="M46" s="59" t="s">
        <v>17</v>
      </c>
      <c r="N46" s="59" t="s">
        <v>17</v>
      </c>
      <c r="O46" s="59" t="s">
        <v>17</v>
      </c>
      <c r="P46" s="59" t="s">
        <v>17</v>
      </c>
      <c r="Q46" s="59" t="s">
        <v>17</v>
      </c>
    </row>
    <row r="47" spans="5:17" x14ac:dyDescent="0.3">
      <c r="E47" s="60" t="s">
        <v>52</v>
      </c>
      <c r="F47" s="58" t="s">
        <v>17</v>
      </c>
      <c r="G47" s="59" t="s">
        <v>17</v>
      </c>
      <c r="H47" s="59" t="s">
        <v>17</v>
      </c>
      <c r="I47" s="59" t="s">
        <v>17</v>
      </c>
      <c r="J47" s="59" t="s">
        <v>17</v>
      </c>
      <c r="K47" s="60"/>
      <c r="L47" s="59" t="s">
        <v>17</v>
      </c>
      <c r="M47" s="59" t="s">
        <v>17</v>
      </c>
      <c r="N47" s="59" t="s">
        <v>17</v>
      </c>
      <c r="O47" s="59" t="s">
        <v>17</v>
      </c>
      <c r="P47" s="59" t="s">
        <v>17</v>
      </c>
      <c r="Q47" s="59" t="s">
        <v>17</v>
      </c>
    </row>
    <row r="48" spans="5:17" x14ac:dyDescent="0.3">
      <c r="E48" s="60" t="s">
        <v>29</v>
      </c>
      <c r="F48" s="58" t="s">
        <v>17</v>
      </c>
      <c r="G48" s="60">
        <v>1410</v>
      </c>
      <c r="H48" s="60">
        <v>1037</v>
      </c>
      <c r="I48" s="60">
        <v>638</v>
      </c>
      <c r="J48" s="60">
        <v>1420</v>
      </c>
      <c r="K48" s="59" t="s">
        <v>17</v>
      </c>
      <c r="L48" s="60"/>
      <c r="M48" s="59" t="s">
        <v>17</v>
      </c>
      <c r="N48" s="59" t="s">
        <v>17</v>
      </c>
      <c r="O48" s="59" t="s">
        <v>17</v>
      </c>
      <c r="P48" s="59" t="s">
        <v>17</v>
      </c>
      <c r="Q48" s="73">
        <v>1316</v>
      </c>
    </row>
    <row r="49" spans="5:17" x14ac:dyDescent="0.3">
      <c r="E49" s="60" t="s">
        <v>21</v>
      </c>
      <c r="F49" s="59" t="s">
        <v>17</v>
      </c>
      <c r="G49" s="59" t="s">
        <v>17</v>
      </c>
      <c r="H49" s="59" t="s">
        <v>17</v>
      </c>
      <c r="I49" s="59" t="s">
        <v>17</v>
      </c>
      <c r="J49" s="59" t="s">
        <v>17</v>
      </c>
      <c r="K49" s="59" t="s">
        <v>17</v>
      </c>
      <c r="L49" s="59" t="s">
        <v>17</v>
      </c>
      <c r="M49" s="60"/>
      <c r="N49" s="59" t="s">
        <v>17</v>
      </c>
      <c r="O49" s="59" t="s">
        <v>17</v>
      </c>
      <c r="P49" s="59" t="s">
        <v>17</v>
      </c>
      <c r="Q49" s="59" t="s">
        <v>17</v>
      </c>
    </row>
    <row r="50" spans="5:17" x14ac:dyDescent="0.3">
      <c r="E50" s="60" t="s">
        <v>22</v>
      </c>
      <c r="F50" s="59" t="s">
        <v>17</v>
      </c>
      <c r="G50" s="59" t="s">
        <v>17</v>
      </c>
      <c r="H50" s="59" t="s">
        <v>17</v>
      </c>
      <c r="I50" s="59" t="s">
        <v>17</v>
      </c>
      <c r="J50" s="59" t="s">
        <v>17</v>
      </c>
      <c r="K50" s="59" t="s">
        <v>17</v>
      </c>
      <c r="L50" s="59" t="s">
        <v>17</v>
      </c>
      <c r="M50" s="59" t="s">
        <v>17</v>
      </c>
      <c r="N50" s="69"/>
      <c r="O50" s="59" t="s">
        <v>17</v>
      </c>
      <c r="P50" s="59" t="s">
        <v>17</v>
      </c>
      <c r="Q50" s="59" t="s">
        <v>17</v>
      </c>
    </row>
    <row r="51" spans="5:17" x14ac:dyDescent="0.3">
      <c r="E51" s="82" t="s">
        <v>49</v>
      </c>
      <c r="F51" s="59" t="s">
        <v>17</v>
      </c>
      <c r="G51" s="59" t="s">
        <v>17</v>
      </c>
      <c r="H51" s="59" t="s">
        <v>17</v>
      </c>
      <c r="I51" s="59" t="s">
        <v>17</v>
      </c>
      <c r="J51" s="59" t="s">
        <v>17</v>
      </c>
      <c r="K51" s="59" t="s">
        <v>17</v>
      </c>
      <c r="L51" s="59" t="s">
        <v>17</v>
      </c>
      <c r="M51" s="59" t="s">
        <v>17</v>
      </c>
      <c r="N51" s="59" t="s">
        <v>17</v>
      </c>
      <c r="O51" s="59"/>
      <c r="P51" s="59" t="s">
        <v>17</v>
      </c>
      <c r="Q51" s="59" t="s">
        <v>17</v>
      </c>
    </row>
    <row r="52" spans="5:17" x14ac:dyDescent="0.3">
      <c r="E52" s="82" t="s">
        <v>50</v>
      </c>
      <c r="F52" s="59" t="s">
        <v>17</v>
      </c>
      <c r="G52" s="59" t="s">
        <v>17</v>
      </c>
      <c r="H52" s="59" t="s">
        <v>17</v>
      </c>
      <c r="I52" s="59" t="s">
        <v>17</v>
      </c>
      <c r="J52" s="59" t="s">
        <v>17</v>
      </c>
      <c r="K52" s="59" t="s">
        <v>17</v>
      </c>
      <c r="L52" s="59" t="s">
        <v>17</v>
      </c>
      <c r="M52" s="59" t="s">
        <v>17</v>
      </c>
      <c r="N52" s="59" t="s">
        <v>17</v>
      </c>
      <c r="O52" s="59" t="s">
        <v>17</v>
      </c>
      <c r="P52" s="59"/>
      <c r="Q52" s="59" t="s">
        <v>17</v>
      </c>
    </row>
    <row r="53" spans="5:17" x14ac:dyDescent="0.3">
      <c r="E53" s="82" t="s">
        <v>23</v>
      </c>
      <c r="F53" s="59" t="s">
        <v>17</v>
      </c>
      <c r="G53" s="59" t="s">
        <v>17</v>
      </c>
      <c r="H53" s="59" t="s">
        <v>17</v>
      </c>
      <c r="I53" s="59" t="s">
        <v>17</v>
      </c>
      <c r="J53" s="59" t="s">
        <v>17</v>
      </c>
      <c r="K53" s="59" t="s">
        <v>17</v>
      </c>
      <c r="L53" s="59" t="s">
        <v>17</v>
      </c>
      <c r="M53" s="59" t="s">
        <v>17</v>
      </c>
      <c r="N53" s="59" t="s">
        <v>17</v>
      </c>
      <c r="O53" s="59" t="s">
        <v>17</v>
      </c>
      <c r="P53" s="59" t="s">
        <v>17</v>
      </c>
      <c r="Q53" s="69"/>
    </row>
    <row r="54" spans="5:17" x14ac:dyDescent="0.3">
      <c r="E54" s="68" t="s">
        <v>12</v>
      </c>
      <c r="F54" s="70" t="s">
        <v>16</v>
      </c>
      <c r="G54" s="70" t="s">
        <v>26</v>
      </c>
      <c r="H54" s="70" t="s">
        <v>30</v>
      </c>
      <c r="I54" s="70" t="s">
        <v>27</v>
      </c>
      <c r="J54" s="70" t="s">
        <v>28</v>
      </c>
      <c r="K54" s="70" t="s">
        <v>52</v>
      </c>
      <c r="L54" s="70" t="s">
        <v>29</v>
      </c>
      <c r="M54" s="70" t="s">
        <v>21</v>
      </c>
      <c r="N54" s="70" t="s">
        <v>22</v>
      </c>
      <c r="O54" s="70" t="s">
        <v>49</v>
      </c>
      <c r="P54" s="70" t="s">
        <v>50</v>
      </c>
      <c r="Q54" s="70" t="s">
        <v>23</v>
      </c>
    </row>
    <row r="55" spans="5:17" x14ac:dyDescent="0.3">
      <c r="E55" s="60" t="s">
        <v>16</v>
      </c>
      <c r="F55" s="69"/>
      <c r="G55" s="61">
        <v>1740</v>
      </c>
      <c r="H55" s="60">
        <v>1588</v>
      </c>
      <c r="I55" s="60">
        <v>1614</v>
      </c>
      <c r="J55" s="61">
        <v>1360</v>
      </c>
      <c r="K55" s="61">
        <v>1231</v>
      </c>
      <c r="L55" s="61">
        <v>1666</v>
      </c>
      <c r="M55" s="72">
        <v>6485</v>
      </c>
      <c r="N55" s="72">
        <v>5569</v>
      </c>
      <c r="O55" s="61">
        <v>2468</v>
      </c>
      <c r="P55" s="72">
        <v>1941</v>
      </c>
      <c r="Q55" s="72">
        <v>2146</v>
      </c>
    </row>
    <row r="56" spans="5:17" x14ac:dyDescent="0.3">
      <c r="E56" s="60" t="s">
        <v>26</v>
      </c>
      <c r="F56" s="61">
        <v>1740</v>
      </c>
      <c r="G56" s="61"/>
      <c r="H56" s="60">
        <v>258</v>
      </c>
      <c r="I56" s="60">
        <v>492</v>
      </c>
      <c r="J56" s="60">
        <v>402</v>
      </c>
      <c r="K56" s="60">
        <v>801</v>
      </c>
      <c r="L56" s="60">
        <v>838</v>
      </c>
      <c r="M56" s="72">
        <v>7045</v>
      </c>
      <c r="N56" s="72">
        <v>4106</v>
      </c>
      <c r="O56" s="60">
        <v>738</v>
      </c>
      <c r="P56" s="72">
        <v>606</v>
      </c>
      <c r="Q56" s="72">
        <v>773</v>
      </c>
    </row>
    <row r="57" spans="5:17" x14ac:dyDescent="0.3">
      <c r="E57" s="60" t="s">
        <v>30</v>
      </c>
      <c r="F57" s="60">
        <v>1588</v>
      </c>
      <c r="G57" s="60">
        <v>258</v>
      </c>
      <c r="H57" s="60"/>
      <c r="I57" s="60">
        <v>257</v>
      </c>
      <c r="J57" s="60">
        <v>236</v>
      </c>
      <c r="K57" s="60">
        <v>550</v>
      </c>
      <c r="L57" s="60">
        <v>605</v>
      </c>
      <c r="M57" s="72">
        <v>7187</v>
      </c>
      <c r="N57" s="72">
        <v>4356</v>
      </c>
      <c r="O57" s="60">
        <v>890</v>
      </c>
      <c r="P57" s="72">
        <v>484</v>
      </c>
      <c r="Q57" s="72">
        <v>689</v>
      </c>
    </row>
    <row r="58" spans="5:17" x14ac:dyDescent="0.3">
      <c r="E58" s="60" t="s">
        <v>27</v>
      </c>
      <c r="F58" s="60">
        <v>1614</v>
      </c>
      <c r="G58" s="60">
        <v>492</v>
      </c>
      <c r="H58" s="60">
        <v>257</v>
      </c>
      <c r="I58" s="60"/>
      <c r="J58" s="60">
        <v>393</v>
      </c>
      <c r="K58" s="60">
        <v>431</v>
      </c>
      <c r="L58" s="60">
        <v>349</v>
      </c>
      <c r="M58" s="72">
        <v>7423</v>
      </c>
      <c r="N58" s="72">
        <v>4528</v>
      </c>
      <c r="O58" s="60">
        <v>962</v>
      </c>
      <c r="P58" s="72">
        <v>331</v>
      </c>
      <c r="Q58" s="72">
        <v>543</v>
      </c>
    </row>
    <row r="59" spans="5:17" x14ac:dyDescent="0.3">
      <c r="E59" s="60" t="s">
        <v>28</v>
      </c>
      <c r="F59" s="61">
        <v>1360</v>
      </c>
      <c r="G59" s="60">
        <v>402</v>
      </c>
      <c r="H59" s="60">
        <v>236</v>
      </c>
      <c r="I59" s="60">
        <v>393</v>
      </c>
      <c r="J59" s="60"/>
      <c r="K59" s="60">
        <v>461</v>
      </c>
      <c r="L59" s="60">
        <v>690</v>
      </c>
      <c r="M59" s="72">
        <v>7040</v>
      </c>
      <c r="N59" s="72">
        <v>4487</v>
      </c>
      <c r="O59" s="60">
        <v>1109</v>
      </c>
      <c r="P59" s="72">
        <v>691</v>
      </c>
      <c r="Q59" s="72">
        <v>903</v>
      </c>
    </row>
    <row r="60" spans="5:17" x14ac:dyDescent="0.3">
      <c r="E60" s="60" t="s">
        <v>52</v>
      </c>
      <c r="F60" s="61">
        <v>1231</v>
      </c>
      <c r="G60" s="60">
        <v>801</v>
      </c>
      <c r="H60" s="60">
        <v>550</v>
      </c>
      <c r="I60" s="60">
        <v>431</v>
      </c>
      <c r="J60" s="60">
        <v>461</v>
      </c>
      <c r="K60" s="60"/>
      <c r="L60" s="60">
        <v>447</v>
      </c>
      <c r="M60" s="72">
        <v>7344</v>
      </c>
      <c r="N60" s="72">
        <v>4906</v>
      </c>
      <c r="O60" s="60">
        <v>1388</v>
      </c>
      <c r="P60" s="72">
        <v>729</v>
      </c>
      <c r="Q60" s="72">
        <v>923</v>
      </c>
    </row>
    <row r="61" spans="5:17" x14ac:dyDescent="0.3">
      <c r="E61" s="60" t="s">
        <v>29</v>
      </c>
      <c r="F61" s="61">
        <v>1666</v>
      </c>
      <c r="G61" s="60">
        <v>838</v>
      </c>
      <c r="H61" s="60">
        <v>605</v>
      </c>
      <c r="I61" s="60">
        <v>349</v>
      </c>
      <c r="J61" s="60">
        <v>690</v>
      </c>
      <c r="K61" s="60">
        <v>447</v>
      </c>
      <c r="L61" s="60"/>
      <c r="M61" s="72">
        <v>7722</v>
      </c>
      <c r="N61" s="72">
        <v>4800</v>
      </c>
      <c r="O61" s="60">
        <v>1181</v>
      </c>
      <c r="P61" s="72">
        <v>424</v>
      </c>
      <c r="Q61" s="72">
        <v>555</v>
      </c>
    </row>
    <row r="62" spans="5:17" x14ac:dyDescent="0.3">
      <c r="E62" s="60" t="s">
        <v>21</v>
      </c>
      <c r="F62" s="72">
        <v>6485</v>
      </c>
      <c r="G62" s="72">
        <v>7045</v>
      </c>
      <c r="H62" s="72">
        <v>7187</v>
      </c>
      <c r="I62" s="72">
        <v>7423</v>
      </c>
      <c r="J62" s="72">
        <v>7040</v>
      </c>
      <c r="K62" s="72">
        <v>7344</v>
      </c>
      <c r="L62" s="72">
        <v>7722</v>
      </c>
      <c r="M62" s="72"/>
      <c r="N62" s="72">
        <v>5541</v>
      </c>
      <c r="O62" s="72">
        <v>7375</v>
      </c>
      <c r="P62" s="72">
        <v>7648</v>
      </c>
      <c r="Q62" s="72">
        <v>7815</v>
      </c>
    </row>
    <row r="63" spans="5:17" x14ac:dyDescent="0.3">
      <c r="E63" s="60" t="s">
        <v>22</v>
      </c>
      <c r="F63" s="72">
        <v>5569</v>
      </c>
      <c r="G63" s="72">
        <v>4106</v>
      </c>
      <c r="H63" s="72">
        <v>4356</v>
      </c>
      <c r="I63" s="72">
        <v>4528</v>
      </c>
      <c r="J63" s="72">
        <v>4487</v>
      </c>
      <c r="K63" s="72">
        <v>4906</v>
      </c>
      <c r="L63" s="72">
        <v>4800</v>
      </c>
      <c r="M63" s="72">
        <v>5541</v>
      </c>
      <c r="N63" s="73"/>
      <c r="O63" s="72">
        <v>3627</v>
      </c>
      <c r="P63" s="72">
        <v>4384</v>
      </c>
      <c r="Q63" s="73">
        <v>4330</v>
      </c>
    </row>
    <row r="64" spans="5:17" x14ac:dyDescent="0.3">
      <c r="E64" s="82" t="s">
        <v>49</v>
      </c>
      <c r="F64">
        <v>2468</v>
      </c>
      <c r="G64">
        <v>738</v>
      </c>
      <c r="H64">
        <v>890</v>
      </c>
      <c r="I64">
        <v>962</v>
      </c>
      <c r="J64">
        <v>1109</v>
      </c>
      <c r="K64">
        <v>1388</v>
      </c>
      <c r="L64">
        <v>1181</v>
      </c>
      <c r="M64">
        <v>7375</v>
      </c>
      <c r="N64">
        <v>3627</v>
      </c>
      <c r="P64" s="95">
        <v>759</v>
      </c>
      <c r="Q64">
        <v>717</v>
      </c>
    </row>
    <row r="65" spans="5:17" x14ac:dyDescent="0.3">
      <c r="E65" s="82" t="s">
        <v>50</v>
      </c>
      <c r="F65">
        <v>1941</v>
      </c>
      <c r="G65">
        <v>606</v>
      </c>
      <c r="H65">
        <v>484</v>
      </c>
      <c r="I65">
        <v>331</v>
      </c>
      <c r="J65">
        <v>691</v>
      </c>
      <c r="K65">
        <v>729</v>
      </c>
      <c r="L65">
        <v>424</v>
      </c>
      <c r="M65">
        <v>7648</v>
      </c>
      <c r="N65">
        <v>4384</v>
      </c>
      <c r="O65">
        <v>759</v>
      </c>
      <c r="Q65">
        <v>214</v>
      </c>
    </row>
    <row r="66" spans="5:17" x14ac:dyDescent="0.3">
      <c r="E66" s="82" t="s">
        <v>23</v>
      </c>
      <c r="F66">
        <v>2146</v>
      </c>
      <c r="G66">
        <v>773</v>
      </c>
      <c r="H66">
        <v>689</v>
      </c>
      <c r="I66">
        <v>543</v>
      </c>
      <c r="J66">
        <v>903</v>
      </c>
      <c r="K66">
        <v>923</v>
      </c>
      <c r="L66">
        <v>555</v>
      </c>
      <c r="M66">
        <v>7815</v>
      </c>
      <c r="N66">
        <v>4330</v>
      </c>
      <c r="O66">
        <v>717</v>
      </c>
      <c r="P66">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route selection</vt:lpstr>
      <vt:lpstr>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Chalmer</dc:creator>
  <cp:lastModifiedBy>Paul</cp:lastModifiedBy>
  <dcterms:created xsi:type="dcterms:W3CDTF">2014-10-02T14:22:24Z</dcterms:created>
  <dcterms:modified xsi:type="dcterms:W3CDTF">2015-05-07T11:27:44Z</dcterms:modified>
</cp:coreProperties>
</file>